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610" firstSheet="4" activeTab="7"/>
  </bookViews>
  <sheets>
    <sheet name="งบรับ-จ่ายเงินสด09" sheetId="1" r:id="rId1"/>
    <sheet name="งบทดลอง09ก่อนปิด" sheetId="2" r:id="rId2"/>
    <sheet name="รายได้ภาษี" sheetId="3" r:id="rId3"/>
    <sheet name="งบรับจ่ายประจำปี" sheetId="4" r:id="rId4"/>
    <sheet name="งบรับ-จ่าย" sheetId="5" r:id="rId5"/>
    <sheet name="ลูกหนี้เจ้าหนี้" sheetId="6" r:id="rId6"/>
    <sheet name="งบทรัพย์สิน" sheetId="7" r:id="rId7"/>
    <sheet name="บัญชีประกอบงบทรัพย์สิน" sheetId="8" r:id="rId8"/>
    <sheet name="งบแสดงฐานะการเงิน" sheetId="9" r:id="rId9"/>
    <sheet name="งบแสดงฐานะการเงิน (2)" sheetId="10" r:id="rId10"/>
    <sheet name="งบทดลองหลังปิด" sheetId="11" r:id="rId11"/>
  </sheets>
  <definedNames>
    <definedName name="_xlfn.BAHTTEXT" hidden="1">#NAME?</definedName>
    <definedName name="_xlnm.Print_Area" localSheetId="3">'งบรับจ่ายประจำปี'!$A$1:$E$71</definedName>
  </definedNames>
  <calcPr fullCalcOnLoad="1"/>
</workbook>
</file>

<file path=xl/sharedStrings.xml><?xml version="1.0" encoding="utf-8"?>
<sst xmlns="http://schemas.openxmlformats.org/spreadsheetml/2006/main" count="938" uniqueCount="553">
  <si>
    <t>องค์การบริหารส่วนตำบลแม่วงก์  อำเภอแม่วงก์  จังหวัดนครสวรรค์</t>
  </si>
  <si>
    <t>รายการ</t>
  </si>
  <si>
    <t>รหัสบัญชี</t>
  </si>
  <si>
    <t>เดบิต</t>
  </si>
  <si>
    <t>เครดิต</t>
  </si>
  <si>
    <t>010</t>
  </si>
  <si>
    <t>021</t>
  </si>
  <si>
    <t>022</t>
  </si>
  <si>
    <t xml:space="preserve"> เงินเดือนพนักงานส่วนตำบล</t>
  </si>
  <si>
    <t>100</t>
  </si>
  <si>
    <t>130</t>
  </si>
  <si>
    <t xml:space="preserve"> ค่าตอบแทน</t>
  </si>
  <si>
    <t>200</t>
  </si>
  <si>
    <t xml:space="preserve"> ค่าใช้สอย</t>
  </si>
  <si>
    <t>250</t>
  </si>
  <si>
    <t xml:space="preserve"> ค่าวัสดุ</t>
  </si>
  <si>
    <t>270</t>
  </si>
  <si>
    <t xml:space="preserve"> ค่าสาธารณูปโภค</t>
  </si>
  <si>
    <t>300</t>
  </si>
  <si>
    <t xml:space="preserve"> เงินอุดหนุน</t>
  </si>
  <si>
    <t>400</t>
  </si>
  <si>
    <t xml:space="preserve"> ค่าครุภัณฑ์</t>
  </si>
  <si>
    <t>450</t>
  </si>
  <si>
    <t xml:space="preserve"> ค่าที่ดินและสิ่งก่อสร้าง</t>
  </si>
  <si>
    <t>500</t>
  </si>
  <si>
    <t xml:space="preserve"> งบกลาง</t>
  </si>
  <si>
    <t>000</t>
  </si>
  <si>
    <t>700</t>
  </si>
  <si>
    <t>907</t>
  </si>
  <si>
    <t>906</t>
  </si>
  <si>
    <t>903</t>
  </si>
  <si>
    <t>เงินรับ</t>
  </si>
  <si>
    <t>เงินจ่าย</t>
  </si>
  <si>
    <t xml:space="preserve"> เงินรายจ่ายตามงบประมาณ</t>
  </si>
  <si>
    <t xml:space="preserve"> เงินสด</t>
  </si>
  <si>
    <t xml:space="preserve"> เงินรายรับตามงบประมาณ</t>
  </si>
  <si>
    <t>ตรวจแล้วถูกต้อง</t>
  </si>
  <si>
    <t>หัวหน้าส่วนการคลัง</t>
  </si>
  <si>
    <t>งบเงินรับ-เงินจ่าย</t>
  </si>
  <si>
    <t>081</t>
  </si>
  <si>
    <t>ยอดยกมา</t>
  </si>
  <si>
    <t>(นางสาวนภารัตน์  บัวเจริญ)</t>
  </si>
  <si>
    <t>* 2 *</t>
  </si>
  <si>
    <t xml:space="preserve"> ลูกหนี้เงินยืมเงินสะสม</t>
  </si>
  <si>
    <t xml:space="preserve"> </t>
  </si>
  <si>
    <t>เงินสะสม</t>
  </si>
  <si>
    <t>เงินรับฝาก-ภบท.ค่าส่วนลด 6%</t>
  </si>
  <si>
    <t>เงินรับฝาก-ภบท.ค่าใช้จ่าย 5%</t>
  </si>
  <si>
    <t>เงินรับฝาก-เงินมัดจำประกันสัญญา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</si>
  <si>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</si>
  <si>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</si>
  <si>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</si>
  <si>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</si>
  <si>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ค่าภาคหลวงปิโตรเลี่ยม</t>
  </si>
  <si>
    <t>ค่าจำหน่ายน้ำประปา</t>
  </si>
  <si>
    <t>ค่าขายแบบแปลน</t>
  </si>
  <si>
    <t>องค์การบริหารส่วนตำบลแม่วงก์</t>
  </si>
  <si>
    <t>อำเภอแม่วงก์    จังหวัดนครสวรรค์</t>
  </si>
  <si>
    <t>รายงาน  รับ - จ่ายเงินสด</t>
  </si>
  <si>
    <t>จนถึงปัจจุบัน</t>
  </si>
  <si>
    <t>ประมาณการ</t>
  </si>
  <si>
    <t>เกิดขึ้นจริง</t>
  </si>
  <si>
    <t>บาท</t>
  </si>
  <si>
    <t>รหัส</t>
  </si>
  <si>
    <t>บัญชี</t>
  </si>
  <si>
    <t>เดือนนี้</t>
  </si>
  <si>
    <t xml:space="preserve"> รายรับ</t>
  </si>
  <si>
    <t xml:space="preserve"> ภาษีอากร</t>
  </si>
  <si>
    <t xml:space="preserve"> ค่าธรรมเนียม  ค่าปรับและใบอนุญาต</t>
  </si>
  <si>
    <t xml:space="preserve"> รายได้จากทรัพย์สิน</t>
  </si>
  <si>
    <t xml:space="preserve"> รายได้จากสาธารณูปโภคและการพาณิชย์</t>
  </si>
  <si>
    <t xml:space="preserve"> รายได้เบ็ดเตล็ด</t>
  </si>
  <si>
    <t xml:space="preserve"> รายได้จากทุน</t>
  </si>
  <si>
    <t xml:space="preserve"> 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</si>
  <si>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</si>
  <si>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</si>
  <si>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</si>
  <si>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</si>
  <si>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</si>
  <si>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</si>
  <si>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</si>
  <si>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</si>
  <si>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รวม</t>
  </si>
  <si>
    <t xml:space="preserve"> ลูกหนี้เงินยืมเงินงบประมาณ</t>
  </si>
  <si>
    <t xml:space="preserve"> เงินสะสม</t>
  </si>
  <si>
    <t xml:space="preserve"> เงินภาษีหัก ณ ที่จ่าย</t>
  </si>
  <si>
    <t xml:space="preserve"> เงินประกันสัญญา</t>
  </si>
  <si>
    <t xml:space="preserve"> เงินค่าใช้จ่ายในการจัดเก็บภาษีบำรุงท้องที่  5%</t>
  </si>
  <si>
    <t xml:space="preserve"> เงินส่วนลดในการจัดเก็บภาษีบำรุงท้องที่ 6%</t>
  </si>
  <si>
    <t xml:space="preserve"> เงินทุนโครงการเศรษฐกิจชุมชน (บัญชีที่ 2)</t>
  </si>
  <si>
    <t>902</t>
  </si>
  <si>
    <t xml:space="preserve"> รายจ่าย</t>
  </si>
  <si>
    <t xml:space="preserve"> เงินเดือน</t>
  </si>
  <si>
    <t xml:space="preserve"> เงินค่าจ้างชั่วคราว</t>
  </si>
  <si>
    <t xml:space="preserve"> เงินค่าตอบแทน</t>
  </si>
  <si>
    <t xml:space="preserve"> เงินค่าใช้สอย</t>
  </si>
  <si>
    <t xml:space="preserve"> เงินค่าวัสดุ</t>
  </si>
  <si>
    <t xml:space="preserve"> เงินค่าสาธารณูปโภค</t>
  </si>
  <si>
    <t xml:space="preserve"> เงินค่าครุภัณฑ์</t>
  </si>
  <si>
    <t xml:space="preserve"> เงินค่าที่ดินและสิ่งก่อสร้าง</t>
  </si>
  <si>
    <t>5270</t>
  </si>
  <si>
    <t>สูงกว่า</t>
  </si>
  <si>
    <t>ต่ำกว่า</t>
  </si>
  <si>
    <t>หมวด/ประเภท</t>
  </si>
  <si>
    <t>รับจริง</t>
  </si>
  <si>
    <t>รายได้จัดเก็บเอง</t>
  </si>
  <si>
    <t>หมวดภาษีอากร</t>
  </si>
  <si>
    <t xml:space="preserve">  (1)   ภาษีโรงเรือนและที่ดิน</t>
  </si>
  <si>
    <t>0101</t>
  </si>
  <si>
    <t xml:space="preserve">  (2)   ภาษีบำรุงท้องที่</t>
  </si>
  <si>
    <t>0102</t>
  </si>
  <si>
    <t xml:space="preserve">  (3)   ภาษีป้าย</t>
  </si>
  <si>
    <t>0103</t>
  </si>
  <si>
    <t xml:space="preserve">  (4)   อากรฆ่าสัตว์</t>
  </si>
  <si>
    <t>0104</t>
  </si>
  <si>
    <t xml:space="preserve">  (5)   ภาษีบำรุง อบจ. จากสถานค้าปลีกยาสูบ</t>
  </si>
  <si>
    <t>0105</t>
  </si>
  <si>
    <t>0106</t>
  </si>
  <si>
    <t>หมวดค่าธรรมเนียม ค่าปรับและใบอนุญาต</t>
  </si>
  <si>
    <t xml:space="preserve">  (1)   ค่าธรรมเนียมเกี่ยวกับควบคุมการฆ่าสัตว์และจำหน่ายเนื้อสัตว์</t>
  </si>
  <si>
    <t>0121</t>
  </si>
  <si>
    <t xml:space="preserve">  (2)   ค่าธรรมเนียมเกี่ยวกับใบอนุญาตการขายสุรา</t>
  </si>
  <si>
    <t>0122</t>
  </si>
  <si>
    <t xml:space="preserve">  (3)   ค่าธรรมเนียมเกี่ยวกับใบอนุญาตการพนัน</t>
  </si>
  <si>
    <t>0123</t>
  </si>
  <si>
    <t xml:space="preserve">  (4)   ค่าธรรมเนียมเกี่ยวกับการจัดระเบียบจอดยานยนต์</t>
  </si>
  <si>
    <t>0124</t>
  </si>
  <si>
    <t xml:space="preserve">  (5)   ค่าธรรมเนียมเกี่ยวกับการควบคุมอาคาร</t>
  </si>
  <si>
    <t>0125</t>
  </si>
  <si>
    <t xml:space="preserve">  (6)   ค่าธรรมเนียมเก็บและขนมูลฝอย</t>
  </si>
  <si>
    <t>0126</t>
  </si>
  <si>
    <t xml:space="preserve">  (7)   ค่าธรรมเนียมเก็บและขนอุจจาระหรือสิ่งปฏิกูล</t>
  </si>
  <si>
    <t>0127</t>
  </si>
  <si>
    <t xml:space="preserve">  (8)   ค่าธรรมเนียมในการออกหนังสือรับรองแจ้งการจัดตั้งสถานที่</t>
  </si>
  <si>
    <t>0128</t>
  </si>
  <si>
    <t xml:space="preserve">         จำหน่ายอาหารหรือสถานที่สะสมอาหารในอาคารในอาคารหรือ</t>
  </si>
  <si>
    <t xml:space="preserve">         พื้นที่ใด  ซึ่งมีพื้นที่ไม่เกิน  200  ตารางวา</t>
  </si>
  <si>
    <t xml:space="preserve">  (9)   ค่าธรรมเนียมเกี่ยวกับสุสานและณาปนสถาน</t>
  </si>
  <si>
    <t>0129</t>
  </si>
  <si>
    <t xml:space="preserve">  (10)   ค่าธรรมเนียมปิดแผ่นป้ายประกาศ  หรือเขียนข้อความ หรือภาพ</t>
  </si>
  <si>
    <t>0130</t>
  </si>
  <si>
    <t xml:space="preserve">            ติดตั้งเขียนป้าย หรือเอกสารหรือทิ้ง  หรือโปรยแผ่นประกาศ</t>
  </si>
  <si>
    <t xml:space="preserve">            เพื่อโฆษณาแก่ประชาชน</t>
  </si>
  <si>
    <t xml:space="preserve">  (11)   ค่าธรรมเนียมเกี่ยวกับทะเบียรราษฎร</t>
  </si>
  <si>
    <t>0131</t>
  </si>
  <si>
    <t xml:space="preserve">  (12)   ค่าธรรมเนียมเกี่ยวกับบัตรประจำตัวประชาชน</t>
  </si>
  <si>
    <t>0132</t>
  </si>
  <si>
    <t xml:space="preserve">  (13)   ค่าธรรมเนียมเกี่ยวกับโรคพิษสุนัขบ้า</t>
  </si>
  <si>
    <t>0133</t>
  </si>
  <si>
    <t xml:space="preserve"> -2-</t>
  </si>
  <si>
    <t>หมวดค่าธรรมเนียม  ค่าปรับและใบอนุญาต</t>
  </si>
  <si>
    <t xml:space="preserve">  (14)   ค่าธรรมเนียมเกี่ยวกับการส่งเสริมและรักษาคุณภาพ</t>
  </si>
  <si>
    <t>0134</t>
  </si>
  <si>
    <t xml:space="preserve">             และสิ่งแวดล้อมแห่งชาติ</t>
  </si>
  <si>
    <t xml:space="preserve">  (15)   ค่าธรรมเนียมบำรุง  อบจ. จากผู้เข้าพักในโรงแรม</t>
  </si>
  <si>
    <t>0135</t>
  </si>
  <si>
    <t xml:space="preserve">  (16)   ค่าปรับผู้กระทำความผิดกฎหมายการจัดระเบียบจอดยานยนต์</t>
  </si>
  <si>
    <t>0136</t>
  </si>
  <si>
    <t xml:space="preserve">  (17)   ค่าปรับผู้กระทำผิดกฎหมายจราจรทางบก</t>
  </si>
  <si>
    <t>0137</t>
  </si>
  <si>
    <t xml:space="preserve">  (18)   ค่าปรับผู้กระทำความผิดกฎหมายการป้องกันและระงับอัคคีภัย</t>
  </si>
  <si>
    <t>0138</t>
  </si>
  <si>
    <t xml:space="preserve">  (19)   ค่าปรับผู้กระทำความผิดกฎหมายและข้อบังคับท้องถิ่น</t>
  </si>
  <si>
    <t>0139</t>
  </si>
  <si>
    <t xml:space="preserve">  (20)   ค่าปรับการผิดสัญญา</t>
  </si>
  <si>
    <t>0140</t>
  </si>
  <si>
    <t>0141</t>
  </si>
  <si>
    <t xml:space="preserve">  (22)   ค่าใบอนุญาตรับทำการเก็บ ขน หรือกำจัด สิ่งปฏิกูลหรือมูลฝอย</t>
  </si>
  <si>
    <t>0142</t>
  </si>
  <si>
    <t xml:space="preserve">  (23)   ค่าใบอนุญาตจัดตั้งตลาด</t>
  </si>
  <si>
    <t>0143</t>
  </si>
  <si>
    <t xml:space="preserve">  (24)   ค่าใบอนุญาตจัดตั้งสถานที่จำหน่ายอาหารหรือสถานที่สะสม</t>
  </si>
  <si>
    <t>0144</t>
  </si>
  <si>
    <t xml:space="preserve">            อาหารในอาคาร หรือพื้นที่ใด ซึ่งมีพื้นที่ไม่เกิน 200 ตารางเมตร</t>
  </si>
  <si>
    <t xml:space="preserve">  (25)   ค่าใบอนุญาตจำหน่ายสินค้าในที่สาธารณะ</t>
  </si>
  <si>
    <t>0145</t>
  </si>
  <si>
    <t xml:space="preserve">  (26)   ค่าใบอนุญาตเกี่ยวกับการควบอาคาร</t>
  </si>
  <si>
    <t>0146</t>
  </si>
  <si>
    <t xml:space="preserve">  (27)   ค่าใบอนุญาตเกี่ยวกับการโฆษณาโดยใช้เครื่องขยายเสียง</t>
  </si>
  <si>
    <t>0147</t>
  </si>
  <si>
    <t xml:space="preserve">  (28)   ค่าใบอนุญาตอื่น ๆ</t>
  </si>
  <si>
    <t>0148</t>
  </si>
  <si>
    <t>หมวดรายได้จากทรัพย์สิน</t>
  </si>
  <si>
    <t xml:space="preserve">  (1)   ค่าเช่าที่ดิน</t>
  </si>
  <si>
    <t>0201</t>
  </si>
  <si>
    <t xml:space="preserve">  (2)   ค่าเช่าหรือค่าบริการสถานที่</t>
  </si>
  <si>
    <t>0202</t>
  </si>
  <si>
    <t xml:space="preserve">  (3)   ดอกเบี้ย</t>
  </si>
  <si>
    <t>0203</t>
  </si>
  <si>
    <t xml:space="preserve">  (4)   เงินปันผลหรือเงินรางวัลต่าง ๆ</t>
  </si>
  <si>
    <t>0204</t>
  </si>
  <si>
    <t xml:space="preserve">  (5)   ค่าตอบเทนตามที่กฎหมายกำหนด</t>
  </si>
  <si>
    <t>0205</t>
  </si>
  <si>
    <t>หมวดรายได้จากสาธารณูปโภคและการพาณิชย์</t>
  </si>
  <si>
    <t xml:space="preserve">  (1)   เงินช่วยเหลือท้องถิ่นจากกิจการเฉพาะการ</t>
  </si>
  <si>
    <t>0251</t>
  </si>
  <si>
    <t xml:space="preserve">  (2)   เงินสะสมจากการโอนกิจการสาธารณุปโภคหรือการพาณิชย์</t>
  </si>
  <si>
    <t>0252</t>
  </si>
  <si>
    <t>0253</t>
  </si>
  <si>
    <t>หมวดรายได้เบ็ดเตล็ด</t>
  </si>
  <si>
    <t xml:space="preserve">  (1)   เงินที่มีผู้อุทิศให้</t>
  </si>
  <si>
    <t>0301</t>
  </si>
  <si>
    <t xml:space="preserve">  (2)   ค่าขายแบบแปลน</t>
  </si>
  <si>
    <t>0302</t>
  </si>
  <si>
    <t xml:space="preserve">  (3)   ค่าเขียนแบบแปลน</t>
  </si>
  <si>
    <t>0303</t>
  </si>
  <si>
    <t>-</t>
  </si>
  <si>
    <t xml:space="preserve">  (4)   ค่าจำหน่ายแบบพิมพ์และคำร้อง</t>
  </si>
  <si>
    <t>0304</t>
  </si>
  <si>
    <t xml:space="preserve">  (5)   ค่ารับรองสำเนาและถ่ายเอกสาร</t>
  </si>
  <si>
    <t>0305</t>
  </si>
  <si>
    <t xml:space="preserve">  (6)   ค่าสมัครสมาชิกห้องสมุด</t>
  </si>
  <si>
    <t>0306</t>
  </si>
  <si>
    <t xml:space="preserve">  (7)   รายได้เบ็ดเตล็ดอื่น ๆ</t>
  </si>
  <si>
    <t>0307</t>
  </si>
  <si>
    <t>หมวดรายได้จากทุน</t>
  </si>
  <si>
    <t xml:space="preserve">  (1)   รายได้เบ็ดเตล็ดอื่น ๆ</t>
  </si>
  <si>
    <t>0351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</si>
  <si>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</si>
  <si>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</si>
  <si>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 xml:space="preserve">  (1)   ภาษีและค่าธรรมเนียมรถยนต์หรือล้อเลื่อน</t>
  </si>
  <si>
    <t xml:space="preserve">  (2)   ภาษีมูลค่าเพิ่ม</t>
  </si>
  <si>
    <t xml:space="preserve">  (4)   ภาษีธุรกิจเฉพาะ</t>
  </si>
  <si>
    <t xml:space="preserve">  (5)   ภาษีสุรา</t>
  </si>
  <si>
    <t xml:space="preserve">  (6)   ภาษีสรรพสามิต</t>
  </si>
  <si>
    <t xml:space="preserve">  (7)  ภาษีการพนัน</t>
  </si>
  <si>
    <t xml:space="preserve">  (8)   แสตมป์ยาสูบ</t>
  </si>
  <si>
    <t xml:space="preserve">  (9)   ค่าภาคหลวงแร่และธรรมเนียมป่าไม้</t>
  </si>
  <si>
    <t xml:space="preserve">  (10)   ค่าภาคหลวงแร่</t>
  </si>
  <si>
    <t xml:space="preserve">  -4-</t>
  </si>
  <si>
    <t xml:space="preserve">  (11)   ค่าภาคหลวงปิโตรเลียม</t>
  </si>
  <si>
    <t xml:space="preserve">  (12)   เงินที่เก็บตามกฎหมายว่าด้วยอุทยานแห่งชาติ (กรมทรัพย์)</t>
  </si>
  <si>
    <t xml:space="preserve">  (13)   ค่าธรรมเนียมจดทะเบียนสิทธิและนิติกรรมที่ดิน</t>
  </si>
  <si>
    <t xml:space="preserve">  (14)   อากรประทานบัตรและอาชญาบัตรประมง</t>
  </si>
  <si>
    <t xml:space="preserve">  (15)   อากรรังนกนางแอ่น</t>
  </si>
  <si>
    <t xml:space="preserve">  (16)   ค่าธรรมเนียมใช้น้ำบาดาลและใช้น้ำบาดาล</t>
  </si>
  <si>
    <t xml:space="preserve">  (17)   ค่าธรรมเนียมสนามบิน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</si>
  <si>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</si>
  <si>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</si>
  <si>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  (2)   เงินอุดหนุนทั่วไป ( อบต.)</t>
  </si>
  <si>
    <t xml:space="preserve">  (3)   เงินอุดหนุนกรณีต่าง ๆ ที่ต้องนำมาตั้งงบประมาณ (ถ้ามี)</t>
  </si>
  <si>
    <t>รวมรายรับทั้งสิ้น</t>
  </si>
  <si>
    <t xml:space="preserve"> -3-</t>
  </si>
  <si>
    <t>นายกองค์การบริหารส่วนตำบลแม่วงก์</t>
  </si>
  <si>
    <t>ยอดยกไป</t>
  </si>
  <si>
    <t>งบแสดงฐานะการเงิน</t>
  </si>
  <si>
    <t>ทรัพย์สิน</t>
  </si>
  <si>
    <t>หนี้สินและเงินสะสม</t>
  </si>
  <si>
    <t xml:space="preserve"> ทรัพย์สินตามงบทรัพย์สิน</t>
  </si>
  <si>
    <t xml:space="preserve"> ทุนทรัพย์สิน</t>
  </si>
  <si>
    <t xml:space="preserve"> เงินรับฝากต่าง  ๆ</t>
  </si>
  <si>
    <t xml:space="preserve">     เงินสด</t>
  </si>
  <si>
    <t xml:space="preserve">          จ่ายขาดเงินสะสม</t>
  </si>
  <si>
    <t>องค์การบริหารส่วนตำบลแม่วงก์   อำเภอแม่วงก์   จังหวัดนครสวรรค์</t>
  </si>
  <si>
    <t>งบทรัพย์สิน</t>
  </si>
  <si>
    <t>ประเภททรัพย์สิน</t>
  </si>
  <si>
    <t>ยกมาจาก</t>
  </si>
  <si>
    <t>รับเพิ่ม</t>
  </si>
  <si>
    <t>จำหน่าย</t>
  </si>
  <si>
    <t>ยกไป</t>
  </si>
  <si>
    <t>ทรัพย์สินเกิดจาก</t>
  </si>
  <si>
    <t>จำนวนเงิน</t>
  </si>
  <si>
    <t>งวดก่อน</t>
  </si>
  <si>
    <t>งวดนี้</t>
  </si>
  <si>
    <t>งวดหน้า</t>
  </si>
  <si>
    <t>ก. อสังหาริมทรัยพ์</t>
  </si>
  <si>
    <t xml:space="preserve">    ที่ดิน</t>
  </si>
  <si>
    <t xml:space="preserve"> ก. เงินรายได้</t>
  </si>
  <si>
    <t xml:space="preserve"> ข. เงินอุดหนุน</t>
  </si>
  <si>
    <t xml:space="preserve"> ค. เงินจ่ายขาดจากเงินสะสม</t>
  </si>
  <si>
    <t xml:space="preserve"> ง. เงินบริจาค</t>
  </si>
  <si>
    <t>ข. สังหาริมทรัพย์</t>
  </si>
  <si>
    <t xml:space="preserve">    เครื่องใช้สำนักงาน</t>
  </si>
  <si>
    <t xml:space="preserve">    ครุภัณฑ์โยธา</t>
  </si>
  <si>
    <t xml:space="preserve">    ยานพาหนะ</t>
  </si>
  <si>
    <t>รวมทั้งสิ้น</t>
  </si>
  <si>
    <t>รายรับจริง</t>
  </si>
  <si>
    <t>+</t>
  </si>
  <si>
    <t>สูง</t>
  </si>
  <si>
    <t>ต่ำ</t>
  </si>
  <si>
    <t xml:space="preserve"> รายรับตามประมาณการ</t>
  </si>
  <si>
    <t xml:space="preserve">            ภาษีอากร</t>
  </si>
  <si>
    <t xml:space="preserve">            ค่าธรรมเนียม  ค่าปรับและค่าใบอนุญาต</t>
  </si>
  <si>
    <t xml:space="preserve">            รายได้จากทรัพย์สิน</t>
  </si>
  <si>
    <t xml:space="preserve">            รายได้จากสาธารณูปโภคและการพาณิชย์</t>
  </si>
  <si>
    <t xml:space="preserve">            รายได้เบ็ดเตล็ด</t>
  </si>
  <si>
    <t xml:space="preserve">            รายได้จากทุน</t>
  </si>
  <si>
    <t xml:space="preserve">            ภาษีจัดสรร</t>
  </si>
  <si>
    <t xml:space="preserve">            เงินอุดหนุน</t>
  </si>
  <si>
    <t xml:space="preserve"> รายจ่ายตามประมาณการ</t>
  </si>
  <si>
    <t xml:space="preserve">            งบกลาง</t>
  </si>
  <si>
    <t xml:space="preserve">            เงินเดือน</t>
  </si>
  <si>
    <t xml:space="preserve">            ค่าจ้างประจำ</t>
  </si>
  <si>
    <t xml:space="preserve">            ค่าจ้างชั่วคราว</t>
  </si>
  <si>
    <t xml:space="preserve">            ค่าตอบแทน</t>
  </si>
  <si>
    <t xml:space="preserve">            ค่าใช้สอย</t>
  </si>
  <si>
    <t xml:space="preserve">            ค่าวัสดุ</t>
  </si>
  <si>
    <t xml:space="preserve">            ค่าสาธารณูปโภค</t>
  </si>
  <si>
    <t xml:space="preserve">            ค่าครุภัณฑ์</t>
  </si>
  <si>
    <t xml:space="preserve">            ค่าที่ดินและสิ่งก่อสร้าง</t>
  </si>
  <si>
    <t xml:space="preserve">     </t>
  </si>
  <si>
    <t>หมายเหตุ</t>
  </si>
  <si>
    <t>บัญชีประกอบงบทรัพย์สิน</t>
  </si>
  <si>
    <t>ของ   องค์การบริหารส่วนตำบลแม่วงก์  อำเภอแม่วงก์  จังหวัดนครสวรรค์</t>
  </si>
  <si>
    <t>ลำดับ</t>
  </si>
  <si>
    <t>ที่</t>
  </si>
  <si>
    <t>แหล่งที่มา</t>
  </si>
  <si>
    <t>ของงบประมาณ</t>
  </si>
  <si>
    <t>งาน / โครงการ /กิจกรรม</t>
  </si>
  <si>
    <t>(บาท)</t>
  </si>
  <si>
    <t xml:space="preserve"> เงินอุดหนุนจากรัฐบาล</t>
  </si>
  <si>
    <t xml:space="preserve"> เงินรายได้ตามงบประมาณ</t>
  </si>
  <si>
    <t>รวมเงิน</t>
  </si>
  <si>
    <t>ปลัดองค์การบริหารส่วนตำบลแม่วงก์</t>
  </si>
  <si>
    <t>รายได้อื่น  ๆ</t>
  </si>
  <si>
    <t xml:space="preserve">  (2)   เงินจ่ายเงินสะสม</t>
  </si>
  <si>
    <t xml:space="preserve">  (3)   เงินกู้</t>
  </si>
  <si>
    <t xml:space="preserve"> เงินฝากธนาคารกรุงไทย  ประจำ  606-2-11271-1</t>
  </si>
  <si>
    <t>023</t>
  </si>
  <si>
    <t xml:space="preserve"> เงินฝากธนาคารกรุงไทย  กระแสรายวัน  606-6-02148-6</t>
  </si>
  <si>
    <t>เงินทุนสำรองเงินสะสม</t>
  </si>
  <si>
    <t>ภาษีโรงเรือนและที่ดิน</t>
  </si>
  <si>
    <t>ภาษีมูลค่าเพิ่ม  1/9  และตามแผนฯ</t>
  </si>
  <si>
    <t>1002</t>
  </si>
  <si>
    <t>1004</t>
  </si>
  <si>
    <t>1005</t>
  </si>
  <si>
    <t>1006</t>
  </si>
  <si>
    <t>1010</t>
  </si>
  <si>
    <t>1011</t>
  </si>
  <si>
    <t>ค่าปรับผู้กระทำผิดกฎหมายจราจรทางบก</t>
  </si>
  <si>
    <t>ดอกเบี้ยเงินฝาก</t>
  </si>
  <si>
    <t>เงินรับฝาก-ภาษีหัก  ณ  ที่จ่าย</t>
  </si>
  <si>
    <t>เงินรับฝาก-เงินทุนโครงการเศรษฐกิจชุมชน  บัญชี  2</t>
  </si>
  <si>
    <t>เสนอเพื่อพิจารณา</t>
  </si>
  <si>
    <t xml:space="preserve"> ก. รายจ่ายประจำ</t>
  </si>
  <si>
    <t xml:space="preserve">      1. รายจ่ายงบกลาง</t>
  </si>
  <si>
    <t xml:space="preserve">      2. หมวดเงินเดือนและค่าจ้างประจำ</t>
  </si>
  <si>
    <t xml:space="preserve">          2.1 เงินเดือนพนักงานส่วนตำบล</t>
  </si>
  <si>
    <t xml:space="preserve">          2.2 เงินค่าจ้างประจำ</t>
  </si>
  <si>
    <t xml:space="preserve">      3. หมวดค่าจ้างชั่วคราว</t>
  </si>
  <si>
    <t xml:space="preserve">      4. หมวดค่าตอบแทนใช้สอย  และวัสดุ</t>
  </si>
  <si>
    <t xml:space="preserve">          4.1 ค่าตอบแทน</t>
  </si>
  <si>
    <t xml:space="preserve">          4.2 ค่าใช้สอย</t>
  </si>
  <si>
    <t xml:space="preserve">          4.3 ค่าวัสดุ</t>
  </si>
  <si>
    <t xml:space="preserve">      5. หมวดค่าสาธารณูปโภค</t>
  </si>
  <si>
    <t xml:space="preserve">      6. หมวดเงินอุดหนุน</t>
  </si>
  <si>
    <t>ข. รายจ่ายเพื่อการลงทุน</t>
  </si>
  <si>
    <t xml:space="preserve">      7. หมวดค่าครุภัณฑ์ที่ดินและสิ่งก่อสร้าง</t>
  </si>
  <si>
    <t xml:space="preserve">          7.1 ค่าครุภัณฑ์</t>
  </si>
  <si>
    <t xml:space="preserve">          7.2 ค่าที่ดินและสิ่งก่อสร้าง</t>
  </si>
  <si>
    <t>รวมรายจ่ายทั้งสิ้น</t>
  </si>
  <si>
    <t>องค์การบริหารส่วนตำบลแม่วงก์  อำเภอแม่วงก์   จังหวัดนครสวรรค์</t>
  </si>
  <si>
    <t>งบลูกหนี้ - เจ้าหนี้</t>
  </si>
  <si>
    <t>ชื่อบัญชี</t>
  </si>
  <si>
    <t>จ่ายจริง</t>
  </si>
  <si>
    <t>รายรับจริงสูงกว่ารายจ่ายจริงงวดนี้</t>
  </si>
  <si>
    <t xml:space="preserve">            เงินรายได้อื่น ๆ</t>
  </si>
  <si>
    <t xml:space="preserve"> รวมเงินรายรับตามประมาณการ</t>
  </si>
  <si>
    <t>รายจ่ายจริง</t>
  </si>
  <si>
    <t xml:space="preserve">            รายจ่ายอื่นๆ</t>
  </si>
  <si>
    <t xml:space="preserve"> รวมเงินรายจ่ายตามประมาณการ</t>
  </si>
  <si>
    <t xml:space="preserve"> เงินฝากธนาคารกรุงไทย  ออมทรัพย์  606-1-29201-5</t>
  </si>
  <si>
    <t xml:space="preserve"> เงินลูกหนี้-เจ้าหนี้</t>
  </si>
  <si>
    <t xml:space="preserve"> เงินฝากธนาคาร ธกส. ออมทรัพย์  595-2-74053-5</t>
  </si>
  <si>
    <t xml:space="preserve"> เงินฝากธนาคาร ธกส. ออมทรัพย์  595-2-62843-3</t>
  </si>
  <si>
    <t xml:space="preserve"> ภาระผูกพัน</t>
  </si>
  <si>
    <t xml:space="preserve">           ปรับปรุงยอดเงินสะสมเพิ่มเติม</t>
  </si>
  <si>
    <t xml:space="preserve">                        (นางสาวนภารัตน์    บัวเจริญ)</t>
  </si>
  <si>
    <t xml:space="preserve">                               หัวหน้าส่วนการคลัง</t>
  </si>
  <si>
    <t>ผู้จัดทำ</t>
  </si>
  <si>
    <t>600</t>
  </si>
  <si>
    <t>ตรวจสอบแล้วถูกต้อง</t>
  </si>
  <si>
    <t>รวมรายรับ</t>
  </si>
  <si>
    <t xml:space="preserve"> ค่าจ้างชั่วคราว</t>
  </si>
  <si>
    <t>ค่าปรับการผิดสัญญา</t>
  </si>
  <si>
    <t xml:space="preserve">  (6)   ภาษีบำรุง อบจ. จากสถานค้าปลีกน้ำมัน</t>
  </si>
  <si>
    <t xml:space="preserve">    ครุภัณฑ์การเกษตร</t>
  </si>
  <si>
    <t>เงินรายจ่ายรอจ่าย (เงินประโยชน์ตอบแทนอื่นเป็นกรณีพิเศษ)</t>
  </si>
  <si>
    <t xml:space="preserve"> เงินรายจ่ายรอจ่าย</t>
  </si>
  <si>
    <t xml:space="preserve"> เงินภาษีหัก  ณ  ที่จ่าย</t>
  </si>
  <si>
    <t xml:space="preserve"> เงินหลักประกันสัญญา</t>
  </si>
  <si>
    <t xml:space="preserve"> เงินค่าใช้จ่ายในการจัดเก็บภาษีบำรุงท้องที่ 5%</t>
  </si>
  <si>
    <t xml:space="preserve"> เงินทุนโครงการเศรษฐกิจชุมชน (บัญชี 2)</t>
  </si>
  <si>
    <t>หน้าที่ 2</t>
  </si>
  <si>
    <t xml:space="preserve"> เงินรายจ่ายรอจ่าย-เงินประโยชน์ตอบแทนอื่นเป็นกรณีพิเศษ</t>
  </si>
  <si>
    <t xml:space="preserve"> เงินอุดหนุนศูนย์พัฒนาครอบครัว</t>
  </si>
  <si>
    <t>5130</t>
  </si>
  <si>
    <t>5200</t>
  </si>
  <si>
    <t>5250</t>
  </si>
  <si>
    <t>5300</t>
  </si>
  <si>
    <t>5400</t>
  </si>
  <si>
    <t>5450</t>
  </si>
  <si>
    <t>5500</t>
  </si>
  <si>
    <t xml:space="preserve"> เงินรายจ่ายอื่น ๆ</t>
  </si>
  <si>
    <t>550</t>
  </si>
  <si>
    <t>รวมรายจ่าย</t>
  </si>
  <si>
    <t>ภาษีป้าย</t>
  </si>
  <si>
    <t>ค่าเช่าหรือค่าบริการสถานที่</t>
  </si>
  <si>
    <t>เงินอุดหนุนศูนย์พัฒนาครอบครัว</t>
  </si>
  <si>
    <t>เงินรายจ่ายรอจ่าย-เงินประโยชน์ตอบแทนอื่นเป็นกรณีพิเศษ</t>
  </si>
  <si>
    <t>ค.รายจ่ายอื่น</t>
  </si>
  <si>
    <t>หน้า  2</t>
  </si>
  <si>
    <t xml:space="preserve"> รายจ่ายรอจ่าย-เงินประโยชน์ตอบแทนอื่นเป็นกรณีพิเศษ</t>
  </si>
  <si>
    <t xml:space="preserve">     เงินฝากธนาคารกรุงไทย  ประจำ  606-2-11271-1</t>
  </si>
  <si>
    <t xml:space="preserve">     เงินฝากธนาคารกรุงไทย  กระแสรายวัน  606-6-02148-6</t>
  </si>
  <si>
    <t xml:space="preserve">     เงินฝากธนาคารกรุงไทย  ออมทรัพย์  606-1-29201-5</t>
  </si>
  <si>
    <t xml:space="preserve">     เงินฝากธนาคาร ธกส. ออมทรัพย์  595-2-74053-5</t>
  </si>
  <si>
    <t xml:space="preserve">     เงินฝากธนาคาร ธกส. ออมทรัพย์  595-2-62843-3</t>
  </si>
  <si>
    <t xml:space="preserve">    อาคารจอดรถ</t>
  </si>
  <si>
    <t xml:space="preserve">    อาคารที่ทำการ</t>
  </si>
  <si>
    <t xml:space="preserve">    เสาธง</t>
  </si>
  <si>
    <t xml:space="preserve">    ม่านมูรี่</t>
  </si>
  <si>
    <t xml:space="preserve"> เงินรายจ่ายค้างจ่าย</t>
  </si>
  <si>
    <t>ค่าปรับผู้กระทำผิดข้อบังคับท้องถิ่น</t>
  </si>
  <si>
    <t xml:space="preserve">เงินรายจ่ายค้างจ่าย  </t>
  </si>
  <si>
    <t xml:space="preserve">  (1)   เงินสำรองเงินรายรับ</t>
  </si>
  <si>
    <t xml:space="preserve">            เงินอุดหนุนทั่วไปฯ</t>
  </si>
  <si>
    <t>(    นายอุดม   บุญทอง     )</t>
  </si>
  <si>
    <t>(นางสาวนภารัตน์    บัวเจริญ)</t>
  </si>
  <si>
    <t>เงินรายจ่ายค้างจ่าย</t>
  </si>
  <si>
    <t>704</t>
  </si>
  <si>
    <t>090</t>
  </si>
  <si>
    <t>( นายสำราญ   พันธ์มหา  )</t>
  </si>
  <si>
    <t>074</t>
  </si>
  <si>
    <t>เงินอุดหนุนทั่วไปเพื่อสนับสนุนการกระจายอำนาจฯ</t>
  </si>
  <si>
    <t>1009</t>
  </si>
  <si>
    <t xml:space="preserve">               (  นายอุดม        บุญทอง   )</t>
  </si>
  <si>
    <t>(  นายสำราญ   พันธ์มหา  )</t>
  </si>
  <si>
    <t xml:space="preserve">           ปลัดองค์การบริหารส่วนตำบล</t>
  </si>
  <si>
    <t xml:space="preserve">   ศาลพระพรหม</t>
  </si>
  <si>
    <t>(    นายสำราญ   พันธ์มหา    )</t>
  </si>
  <si>
    <t xml:space="preserve"> เงินค่าใช้สอย (ค่ารับวารสาร)</t>
  </si>
  <si>
    <t>(    นายสำราญ   พันธ์มหา     )</t>
  </si>
  <si>
    <t>(   นายสำราญ   พันธ์มหา   )</t>
  </si>
  <si>
    <t xml:space="preserve"> เงินอุดหนุนทั่วไปตามภารกิจถ่ายโอนเลือกทำ</t>
  </si>
  <si>
    <t xml:space="preserve"> เงินกันปี  2553</t>
  </si>
  <si>
    <t xml:space="preserve"> เงินอุดหนุนเฉพาะกิจ-เบี้ยยังชีพคนพิการ</t>
  </si>
  <si>
    <t>*  2  *</t>
  </si>
  <si>
    <t>*  4  *</t>
  </si>
  <si>
    <t>ภาษีบำรุงท้องที่</t>
  </si>
  <si>
    <t>รายได้เบ็ตเตล็ดอื่นๆ</t>
  </si>
  <si>
    <t>เงินอุดหนุนเฉพาะกิจ-เบี้ยยังชีพคนพิการ</t>
  </si>
  <si>
    <t xml:space="preserve">    1. เงินสนับสนุนการศึกษา ศพด.</t>
  </si>
  <si>
    <t xml:space="preserve"> เงินคงเหลือ ณ วันที่  30  กันยายน   2553</t>
  </si>
  <si>
    <t xml:space="preserve"> เงินอุดหนุนเฉพาะกิจ-เงินเบี้ยยังชีพผู้สูงอายุ</t>
  </si>
  <si>
    <t xml:space="preserve"> เงินอุดหนุนเฉพาะกิจ-เงินเบี้ยยังชีพคนพิการ</t>
  </si>
  <si>
    <t xml:space="preserve"> เงินอุดนหนุนศูนย์พัฒนาครอบครัว</t>
  </si>
  <si>
    <t>เงินอุดหนุนเฉพาะกิจ-เบี้ยยังชีพผู้สูงอายุ</t>
  </si>
  <si>
    <t>เงินลูกหนี้เงินยืมเงินสะสม</t>
  </si>
  <si>
    <t xml:space="preserve"> เงินรายได้ค้างรับปี 2553</t>
  </si>
  <si>
    <t xml:space="preserve"> เงินคงเหลือ  ณ  วันที่  30  กันยายน  2553</t>
  </si>
  <si>
    <t xml:space="preserve"> เงินอุดหนุนเฉพาะกิจ-เบี้ยยังชีพผู้สูงอายุ</t>
  </si>
  <si>
    <t xml:space="preserve"> เงินค่าใช้สอย (ค่าพาหนะรถยนต์รับ-ส่งเด็ก ศพด.)</t>
  </si>
  <si>
    <t xml:space="preserve"> เงินค่าวัสดุ (อาหารเสริม (นม) โรงเรียน  เดือนกันยายน 53</t>
  </si>
  <si>
    <t xml:space="preserve"> เงินค่าวัสดุ (อาหารเสริม (นม) โรงเรียน  ปิดเทอม  1/2553</t>
  </si>
  <si>
    <t xml:space="preserve">           เงินสะสม   ณ  30  กันยายน  2553</t>
  </si>
  <si>
    <t>ปีงบประมาณ  2554</t>
  </si>
  <si>
    <t>ประจำเดือน  กันยายน  พ.ศ.2554</t>
  </si>
  <si>
    <t xml:space="preserve"> ยอด ต.ค.53-ก.ย.54</t>
  </si>
  <si>
    <t xml:space="preserve"> เงินกันปี  2554</t>
  </si>
  <si>
    <t xml:space="preserve"> เงินอุดหนุนเฉพาะกิจ-ค่าตอบแทนครูผู้ดูแลเด็ก</t>
  </si>
  <si>
    <t xml:space="preserve"> เงินอุดหนุนเฉพาะกิจ-ประกันสังคม 5%</t>
  </si>
  <si>
    <t xml:space="preserve"> เงินอุดหนุนเฉพาะกิจ-ค่าวัสดุการศึกษา</t>
  </si>
  <si>
    <t xml:space="preserve"> เงินอุดหนุนเฉพาะกิจ-เงินทุนการศึกษา </t>
  </si>
  <si>
    <t xml:space="preserve"> เงินอุดหนุนเฉพาะกิจ-ภาษีหักหน้าฎีกา</t>
  </si>
  <si>
    <t xml:space="preserve"> เงินอุดหนุนทั่วไปโครงการภายใต้แผนปฏิบัติการไทยเข้มแข็งฯ</t>
  </si>
  <si>
    <t xml:space="preserve"> เงินอุดหนุนโครงการบทบาทพื้นที่สร้างสรรค์</t>
  </si>
  <si>
    <r>
      <t xml:space="preserve"> </t>
    </r>
    <r>
      <rPr>
        <b/>
        <u val="single"/>
        <sz val="14"/>
        <rFont val="TH SarabunPSK"/>
        <family val="2"/>
      </rPr>
      <t>เงินรับฝาก</t>
    </r>
  </si>
  <si>
    <t>*  3  *</t>
  </si>
  <si>
    <t xml:space="preserve"> เงินอุดหนุนเฉพาะกิจ-เงินทุนการศึกษา</t>
  </si>
  <si>
    <t xml:space="preserve"> เงินค่าขายแบบโครงการไทยเข้มแข็ง ปี 2553</t>
  </si>
  <si>
    <t xml:space="preserve">                          รายรับ              รายจ่าย</t>
  </si>
  <si>
    <t xml:space="preserve">   (  นายอุดม        บุญทอง   )</t>
  </si>
  <si>
    <t xml:space="preserve">   ปลัดองค์การบริหารส่วนตำบล</t>
  </si>
  <si>
    <t>ณ  วันที่   30 กันยายน  พ.ศ.2554</t>
  </si>
  <si>
    <t xml:space="preserve"> เงินฝากธนาคารกรุงไทย  ออมทรัพย์ 606-1-29201-5</t>
  </si>
  <si>
    <t>ค่าธรรมเนียมจดทะเบียนพาณิชย์</t>
  </si>
  <si>
    <t>ค่าธรรมเนียมจดทะเบียนสิทธิและนิติกรรมที่ดิน</t>
  </si>
  <si>
    <t>เงินอุดหนุนเฉพาะกิจ-ค่าตอบแทนผู้ดูแลเด็ก</t>
  </si>
  <si>
    <t>เงินอุดหนุนเฉพาะกิจ-ประกันสังคม 5%</t>
  </si>
  <si>
    <t>เงินอุดหนุนเฉพาะกิจ-ค่าวัสดุการศึกษา</t>
  </si>
  <si>
    <t>เงินอุดหนุนเฉพาะกิจ-เงินทุนการศึกษา ผดด.</t>
  </si>
  <si>
    <t>เงินอุดหนุนเฉพาะกิจ-ภาษีหักหน้าฎีกา</t>
  </si>
  <si>
    <t>เงินอุดหนุนทั่วไปโครงการภายใต้แผนปฏิบัติการไทยเข้มแข็งฯ</t>
  </si>
  <si>
    <t>เงินอุดหนุนโครงการบทบาทพื้นที่สร้างสรรค์</t>
  </si>
  <si>
    <t>เงินกันปี 2554</t>
  </si>
  <si>
    <t>เงินรับฝาก-เงินค่าขายแบบไทยเข้มแข็ง</t>
  </si>
  <si>
    <r>
      <t xml:space="preserve">งบทดลอง  </t>
    </r>
    <r>
      <rPr>
        <b/>
        <sz val="16"/>
        <color indexed="10"/>
        <rFont val="TH SarabunPSK"/>
        <family val="2"/>
      </rPr>
      <t>(ก่อนปิดบัญชี)</t>
    </r>
  </si>
  <si>
    <r>
      <t xml:space="preserve">  (3)   รายได้จากสาธารณูปโภคและการพาณิชย์</t>
    </r>
    <r>
      <rPr>
        <sz val="11"/>
        <rFont val="TH SarabunPSK"/>
        <family val="2"/>
      </rPr>
      <t xml:space="preserve"> (ไม่แยกเป็นงบเฉพาะการ)</t>
    </r>
  </si>
  <si>
    <r>
      <t xml:space="preserve">  (3)   ภาษีบำรุง อบจ. จากภาษีมูลค่าเพิ่มที่</t>
    </r>
    <r>
      <rPr>
        <sz val="12"/>
        <rFont val="TH SarabunPSK"/>
        <family val="2"/>
      </rPr>
      <t>จัดเก็บตามประมวลรัษฎากร  5%</t>
    </r>
  </si>
  <si>
    <r>
      <t xml:space="preserve">  (1)   เงินอุดหนุนเพื่อการบูรณะท้องถิ่นและกิจการอื่นทั่วไป</t>
    </r>
    <r>
      <rPr>
        <sz val="12"/>
        <rFont val="TH SarabunPSK"/>
        <family val="2"/>
      </rPr>
      <t xml:space="preserve"> </t>
    </r>
  </si>
  <si>
    <t>บัญชีรายละเอียดรายรับจริง-รายจ่ายจริง  ประจำปีงบประมาณ พ.ศ.2554</t>
  </si>
  <si>
    <t>ตั้งแต่วันที่  1 ตุลาคม 2553   ถึงวันที่  30  กันยายน  2554</t>
  </si>
  <si>
    <t xml:space="preserve">  (21)  ค่าปรับอื่น ๆ  </t>
  </si>
  <si>
    <t xml:space="preserve">               เสนอเพื่อพิจารณา                       ตรวจแล้วถูกต้อง                                   </t>
  </si>
  <si>
    <t xml:space="preserve">        (นางสาวนภารัตน์     บัวเจริญ)        (     นายอุดม     บุญทอง     )</t>
  </si>
  <si>
    <t xml:space="preserve">            หัวหน้าส่วนการคลัง             ปลัดองค์การบริหารส่วนตำบลแม่วงก์</t>
  </si>
  <si>
    <t>งบรายรับ  -  รายจ่ายตามงบประมาณ  ประจำปี   2554</t>
  </si>
  <si>
    <t>ตั้งแต่วันที่   1  ตุลาคม  2553   ถึงวันที่  30  กันยายน  2554</t>
  </si>
  <si>
    <t xml:space="preserve">  (นางสาวนภารัตน์     บัวเจริญ)      (  นายอุดม     บุญทอง   )               ( นายสำราญ    พันธ์มหา )</t>
  </si>
  <si>
    <t xml:space="preserve">        หัวหน้าส่วนการคลัง       ปลัดองค์การบริหารส่วนตำบลแม่วงก์    นายกองค์การบริหารส่วนตำบลแม่วงก์</t>
  </si>
  <si>
    <t xml:space="preserve">        เสนอเพื่อพิจารณา                    ตรวจแล้วถูกต้อง                         ตรวจแล้วถูกต้อง</t>
  </si>
  <si>
    <t xml:space="preserve">                                                 รายรับ                       รายจ่าย</t>
  </si>
  <si>
    <t xml:space="preserve">                                                                ต่ำกว่า</t>
  </si>
  <si>
    <t xml:space="preserve">                                                               สูงกว่า</t>
  </si>
  <si>
    <t>ตั้งแต่วันที่  1   ตุลาคม   2553  ถึงวันที่  30   กันยายน  2554</t>
  </si>
  <si>
    <t xml:space="preserve"> เงินคงเหลือยกมาเมื่อวันที่  1  ตุลาคม  2553</t>
  </si>
  <si>
    <t>ตั้งแต่วันที่  1  ตุลาคม  2553   ถึงวันที่  30  กันยายน  2554</t>
  </si>
  <si>
    <r>
      <t xml:space="preserve"> เงินกันปี  </t>
    </r>
    <r>
      <rPr>
        <b/>
        <sz val="16"/>
        <rFont val="TH SarabunPSK"/>
        <family val="2"/>
      </rPr>
      <t>2553</t>
    </r>
  </si>
  <si>
    <r>
      <t xml:space="preserve"> เงินกันปีปัจจุบัน  </t>
    </r>
    <r>
      <rPr>
        <b/>
        <sz val="16"/>
        <rFont val="TH SarabunPSK"/>
        <family val="2"/>
      </rPr>
      <t>2554</t>
    </r>
  </si>
  <si>
    <t xml:space="preserve"> เงินอุดนหนุนเฉพาะกิจ-ค่าวัสดุการศึกษา</t>
  </si>
  <si>
    <t xml:space="preserve"> เงินอุดนหนุนเฉพาะกิจ-เงินทุนการศึกษา</t>
  </si>
  <si>
    <t xml:space="preserve"> เงินอุดหนุนเฉพาะกิจ-เงินภาษีหักหน้าฏีกา</t>
  </si>
  <si>
    <t xml:space="preserve">       หัวหน้าส่วนการคลัง            ปลัดองค์การบริหารส่วนตำบลแม่วงก์        นายกองค์การบริหารส่วนตำบลแม่วงก์</t>
  </si>
  <si>
    <t xml:space="preserve"> (นางสาวนภารัตน์     บัวเจริญ)         (     นายอุดม     บุญทอง     )              (   นายสำราญ    พันธ์มหา  )</t>
  </si>
  <si>
    <t xml:space="preserve">        เสนอเพื่อพิจารณา                     ตรวจแล้วถูกต้อง                               ตรวจแล้วถูกต้อง</t>
  </si>
  <si>
    <r>
      <t xml:space="preserve"> </t>
    </r>
    <r>
      <rPr>
        <b/>
        <u val="single"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รับจริงสูงกว่าจ่ายจริง</t>
    </r>
  </si>
  <si>
    <r>
      <t xml:space="preserve"> </t>
    </r>
    <r>
      <rPr>
        <b/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รายได้ค้างรับ  (รายได้ค้างรับงวดนี้ต่ำกว่างวดก่อน)</t>
    </r>
  </si>
  <si>
    <r>
      <t xml:space="preserve">  </t>
    </r>
    <r>
      <rPr>
        <b/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รายได้ค้างรับ  (รายได้ค้างรับงวดนี้ต่ำกว่างวดก่อน)</t>
    </r>
  </si>
  <si>
    <t>ณ  วันที่  30  กันยายน  2554</t>
  </si>
  <si>
    <t xml:space="preserve"> เงินทุนสำรองเงินสะสม  ปี 2554</t>
  </si>
  <si>
    <t xml:space="preserve"> เงินกันปี 2554</t>
  </si>
  <si>
    <t>งบทดลอง  (หลังปิดบัญชี)</t>
  </si>
  <si>
    <t>ณ  วันที่   30   กันยายน   2554</t>
  </si>
  <si>
    <t xml:space="preserve"> เงินรายได้ค้างรับปี 2554</t>
  </si>
  <si>
    <t xml:space="preserve"> เงินสะสม  ณ  วันที่   1  ตุลาคม  2553</t>
  </si>
  <si>
    <t xml:space="preserve"> เงินคงเหลือ  ณ  วันที่  30  กันยายน  2554</t>
  </si>
  <si>
    <t xml:space="preserve"> รายได้ค้างรับ ปี  2554</t>
  </si>
  <si>
    <t xml:space="preserve">           เงินทุนสำรองเงินสะสม (ปี 2554)</t>
  </si>
  <si>
    <t xml:space="preserve">           เงินสะสม   ณ  30  กันยายน  2554</t>
  </si>
  <si>
    <t>ประจำปีงบประมาณ  พ.ศ.2554</t>
  </si>
  <si>
    <t xml:space="preserve"> โต๊ะทำงานพร้อมเก้าอี้ ระดับ 3-6</t>
  </si>
  <si>
    <t xml:space="preserve"> ตู้บานเลื่อนกระจก 4 ฟุต</t>
  </si>
  <si>
    <t xml:space="preserve"> เครื่องเล่นเด็กเล็กพร้อมอุปกรณ์</t>
  </si>
  <si>
    <t xml:space="preserve"> เครื่องออกกำลังกาย</t>
  </si>
  <si>
    <t xml:space="preserve"> เครื่องถ่ายเอกสาร</t>
  </si>
  <si>
    <t xml:space="preserve"> เต็นท์</t>
  </si>
  <si>
    <t xml:space="preserve"> ลานตาก คสล. หมู่ที่ 3</t>
  </si>
  <si>
    <t xml:space="preserve"> ปูกระเบื้องพื้น ศพด.บ้านสระหลวง หมู่ที่ 8</t>
  </si>
  <si>
    <t xml:space="preserve"> ย้ายระบบประปาบาดาล มาตรฐาน ข 8 ไป 6</t>
  </si>
  <si>
    <t xml:space="preserve"> ป้ายประชาสัมพันธ์</t>
  </si>
  <si>
    <t xml:space="preserve"> รางระบายน้ำทาสีรั้วปรับปรุงอาคาร ศพด.แม่วงก์</t>
  </si>
  <si>
    <t xml:space="preserve"> ติดตั้งพัดลมอาคารอเนกประสงค์ อบต.</t>
  </si>
  <si>
    <t xml:space="preserve"> ติดตั้งเครื่องขยายเสียอาคารเอนกประสงค์ อบต.</t>
  </si>
  <si>
    <t xml:space="preserve"> ก่อสร้างรั้ว ศพด.บ้านสระหลวง</t>
  </si>
  <si>
    <t xml:space="preserve">   ป้ายประชาสัมพันธ์</t>
  </si>
  <si>
    <t xml:space="preserve">              เสนอเพื่อพิจารณา      </t>
  </si>
  <si>
    <t xml:space="preserve">    (นางสาวนภารัตน์     บัวเจริญ) </t>
  </si>
  <si>
    <t>( นายอุดม  บุญทอง )</t>
  </si>
  <si>
    <t xml:space="preserve">           หัวหน้าส่วนการคลัง          </t>
  </si>
  <si>
    <t>(  นายสำราญ  พันธ์มหา  )</t>
  </si>
  <si>
    <t xml:space="preserve">          เงินทุนสำรองเงินสะสม (ปี 2554)</t>
  </si>
  <si>
    <t xml:space="preserve"> ติดตั้งสัญญาณไฟจราจร หมู่ที่ 4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</si>
</sst>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14">
    <font>
      <sz val="14"/>
      <name val="Cordia New"/>
      <family val="0"/>
    </font>
    <font>
      <sz val="14"/>
      <name val="AngsanaUPC"/>
      <family val="1"/>
    </font>
    <font>
      <sz val="8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20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4" fillId="0" borderId="1" xfId="15" applyFont="1" applyBorder="1" applyAlignment="1">
      <alignment/>
    </xf>
    <xf numFmtId="43" fontId="3" fillId="0" borderId="2" xfId="15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3" xfId="15" applyFont="1" applyBorder="1" applyAlignment="1">
      <alignment/>
    </xf>
    <xf numFmtId="43" fontId="4" fillId="0" borderId="4" xfId="15" applyFont="1" applyBorder="1" applyAlignment="1">
      <alignment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3" fontId="4" fillId="0" borderId="7" xfId="15" applyFont="1" applyBorder="1" applyAlignment="1">
      <alignment/>
    </xf>
    <xf numFmtId="43" fontId="4" fillId="0" borderId="2" xfId="15" applyFont="1" applyBorder="1" applyAlignment="1">
      <alignment/>
    </xf>
    <xf numFmtId="43" fontId="3" fillId="0" borderId="8" xfId="15" applyFont="1" applyBorder="1" applyAlignment="1">
      <alignment/>
    </xf>
    <xf numFmtId="43" fontId="3" fillId="0" borderId="9" xfId="15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3" fontId="3" fillId="0" borderId="13" xfId="15" applyFont="1" applyBorder="1" applyAlignment="1">
      <alignment horizontal="left"/>
    </xf>
    <xf numFmtId="43" fontId="4" fillId="0" borderId="14" xfId="15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3" fontId="4" fillId="0" borderId="17" xfId="15" applyFont="1" applyBorder="1" applyAlignment="1">
      <alignment/>
    </xf>
    <xf numFmtId="0" fontId="4" fillId="0" borderId="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3" fontId="4" fillId="0" borderId="6" xfId="15" applyFont="1" applyBorder="1" applyAlignment="1">
      <alignment/>
    </xf>
    <xf numFmtId="43" fontId="4" fillId="0" borderId="18" xfId="15" applyFont="1" applyBorder="1" applyAlignment="1">
      <alignment/>
    </xf>
    <xf numFmtId="43" fontId="4" fillId="0" borderId="19" xfId="15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3" fontId="4" fillId="0" borderId="21" xfId="15" applyFont="1" applyBorder="1" applyAlignment="1">
      <alignment/>
    </xf>
    <xf numFmtId="43" fontId="4" fillId="0" borderId="22" xfId="15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43" fontId="4" fillId="0" borderId="24" xfId="15" applyFont="1" applyBorder="1" applyAlignment="1">
      <alignment/>
    </xf>
    <xf numFmtId="43" fontId="4" fillId="0" borderId="0" xfId="15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3" fontId="4" fillId="0" borderId="25" xfId="15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43" fontId="4" fillId="0" borderId="13" xfId="15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7" xfId="0" applyFont="1" applyBorder="1" applyAlignment="1">
      <alignment/>
    </xf>
    <xf numFmtId="43" fontId="3" fillId="0" borderId="26" xfId="15" applyFont="1" applyBorder="1" applyAlignment="1">
      <alignment/>
    </xf>
    <xf numFmtId="43" fontId="3" fillId="0" borderId="0" xfId="15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43" fontId="4" fillId="0" borderId="27" xfId="15" applyFont="1" applyBorder="1" applyAlignment="1">
      <alignment/>
    </xf>
    <xf numFmtId="43" fontId="3" fillId="0" borderId="9" xfId="0" applyNumberFormat="1" applyFont="1" applyBorder="1" applyAlignment="1">
      <alignment/>
    </xf>
    <xf numFmtId="43" fontId="3" fillId="0" borderId="4" xfId="15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3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/>
    </xf>
    <xf numFmtId="0" fontId="3" fillId="2" borderId="2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0" xfId="0" applyFont="1" applyBorder="1" applyAlignment="1">
      <alignment horizontal="center"/>
    </xf>
    <xf numFmtId="43" fontId="7" fillId="0" borderId="33" xfId="15" applyFont="1" applyBorder="1" applyAlignment="1">
      <alignment/>
    </xf>
    <xf numFmtId="43" fontId="7" fillId="0" borderId="30" xfId="15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3" fontId="7" fillId="0" borderId="0" xfId="15" applyFont="1" applyBorder="1" applyAlignment="1">
      <alignment/>
    </xf>
    <xf numFmtId="43" fontId="7" fillId="0" borderId="2" xfId="15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43" fontId="7" fillId="0" borderId="25" xfId="15" applyFont="1" applyBorder="1" applyAlignment="1">
      <alignment/>
    </xf>
    <xf numFmtId="43" fontId="7" fillId="0" borderId="26" xfId="15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43" fontId="7" fillId="0" borderId="1" xfId="15" applyFont="1" applyBorder="1" applyAlignment="1">
      <alignment/>
    </xf>
    <xf numFmtId="0" fontId="7" fillId="0" borderId="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6" xfId="0" applyFont="1" applyBorder="1" applyAlignment="1">
      <alignment/>
    </xf>
    <xf numFmtId="43" fontId="7" fillId="0" borderId="34" xfId="15" applyFont="1" applyBorder="1" applyAlignment="1">
      <alignment/>
    </xf>
    <xf numFmtId="43" fontId="7" fillId="0" borderId="31" xfId="15" applyFont="1" applyBorder="1" applyAlignment="1">
      <alignment/>
    </xf>
    <xf numFmtId="43" fontId="7" fillId="0" borderId="8" xfId="15" applyFont="1" applyBorder="1" applyAlignment="1">
      <alignment/>
    </xf>
    <xf numFmtId="43" fontId="7" fillId="0" borderId="0" xfId="0" applyNumberFormat="1" applyFont="1" applyBorder="1" applyAlignment="1">
      <alignment/>
    </xf>
    <xf numFmtId="0" fontId="7" fillId="2" borderId="3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3" xfId="0" applyFont="1" applyBorder="1" applyAlignment="1">
      <alignment horizontal="center"/>
    </xf>
    <xf numFmtId="43" fontId="4" fillId="0" borderId="30" xfId="15" applyFont="1" applyBorder="1" applyAlignment="1">
      <alignment/>
    </xf>
    <xf numFmtId="43" fontId="4" fillId="0" borderId="33" xfId="15" applyFont="1" applyBorder="1" applyAlignment="1">
      <alignment/>
    </xf>
    <xf numFmtId="43" fontId="4" fillId="0" borderId="30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43" fontId="4" fillId="0" borderId="5" xfId="15" applyFont="1" applyBorder="1" applyAlignment="1">
      <alignment/>
    </xf>
    <xf numFmtId="0" fontId="4" fillId="0" borderId="4" xfId="0" applyFont="1" applyBorder="1" applyAlignment="1">
      <alignment horizontal="center"/>
    </xf>
    <xf numFmtId="43" fontId="4" fillId="0" borderId="4" xfId="0" applyNumberFormat="1" applyFont="1" applyBorder="1" applyAlignment="1">
      <alignment/>
    </xf>
    <xf numFmtId="43" fontId="4" fillId="0" borderId="4" xfId="15" applyFont="1" applyBorder="1" applyAlignment="1">
      <alignment horizontal="center"/>
    </xf>
    <xf numFmtId="43" fontId="4" fillId="0" borderId="5" xfId="15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3" fontId="3" fillId="0" borderId="30" xfId="15" applyFont="1" applyBorder="1" applyAlignment="1">
      <alignment/>
    </xf>
    <xf numFmtId="43" fontId="3" fillId="0" borderId="29" xfId="15" applyFont="1" applyBorder="1" applyAlignment="1">
      <alignment/>
    </xf>
    <xf numFmtId="0" fontId="4" fillId="0" borderId="10" xfId="0" applyFont="1" applyBorder="1" applyAlignment="1">
      <alignment horizontal="center"/>
    </xf>
    <xf numFmtId="43" fontId="3" fillId="0" borderId="12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4" xfId="0" applyFont="1" applyBorder="1" applyAlignment="1">
      <alignment/>
    </xf>
    <xf numFmtId="43" fontId="4" fillId="0" borderId="26" xfId="15" applyFont="1" applyBorder="1" applyAlignment="1">
      <alignment/>
    </xf>
    <xf numFmtId="0" fontId="3" fillId="0" borderId="10" xfId="0" applyFont="1" applyBorder="1" applyAlignment="1">
      <alignment/>
    </xf>
    <xf numFmtId="0" fontId="4" fillId="0" borderId="36" xfId="0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36" xfId="15" applyFont="1" applyBorder="1" applyAlignment="1">
      <alignment/>
    </xf>
    <xf numFmtId="43" fontId="3" fillId="0" borderId="12" xfId="15" applyFont="1" applyBorder="1" applyAlignment="1">
      <alignment/>
    </xf>
    <xf numFmtId="0" fontId="3" fillId="0" borderId="1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28" xfId="0" applyFont="1" applyBorder="1" applyAlignment="1">
      <alignment horizontal="center"/>
    </xf>
    <xf numFmtId="43" fontId="4" fillId="0" borderId="30" xfId="15" applyFont="1" applyBorder="1" applyAlignment="1">
      <alignment horizontal="center"/>
    </xf>
    <xf numFmtId="43" fontId="4" fillId="0" borderId="6" xfId="15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27" xfId="15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3" fontId="4" fillId="0" borderId="19" xfId="0" applyNumberFormat="1" applyFont="1" applyBorder="1" applyAlignment="1">
      <alignment/>
    </xf>
    <xf numFmtId="43" fontId="3" fillId="0" borderId="12" xfId="15" applyFont="1" applyBorder="1" applyAlignment="1">
      <alignment horizontal="center"/>
    </xf>
    <xf numFmtId="43" fontId="3" fillId="0" borderId="11" xfId="15" applyFont="1" applyBorder="1" applyAlignment="1">
      <alignment horizontal="center"/>
    </xf>
    <xf numFmtId="43" fontId="4" fillId="0" borderId="33" xfId="15" applyFont="1" applyBorder="1" applyAlignment="1">
      <alignment horizontal="center"/>
    </xf>
    <xf numFmtId="43" fontId="4" fillId="0" borderId="26" xfId="15" applyFont="1" applyBorder="1" applyAlignment="1">
      <alignment horizontal="center"/>
    </xf>
    <xf numFmtId="43" fontId="4" fillId="0" borderId="25" xfId="15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3" fontId="4" fillId="0" borderId="12" xfId="15" applyFont="1" applyBorder="1" applyAlignment="1">
      <alignment horizontal="center"/>
    </xf>
    <xf numFmtId="43" fontId="4" fillId="0" borderId="10" xfId="15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/>
    </xf>
    <xf numFmtId="43" fontId="4" fillId="0" borderId="12" xfId="15" applyFont="1" applyBorder="1" applyAlignment="1">
      <alignment/>
    </xf>
    <xf numFmtId="43" fontId="4" fillId="0" borderId="10" xfId="15" applyFont="1" applyBorder="1" applyAlignment="1">
      <alignment/>
    </xf>
    <xf numFmtId="43" fontId="4" fillId="0" borderId="28" xfId="15" applyFont="1" applyBorder="1" applyAlignment="1">
      <alignment horizontal="center"/>
    </xf>
    <xf numFmtId="0" fontId="3" fillId="0" borderId="4" xfId="0" applyFont="1" applyBorder="1" applyAlignment="1">
      <alignment/>
    </xf>
    <xf numFmtId="43" fontId="4" fillId="0" borderId="3" xfId="15" applyFont="1" applyBorder="1" applyAlignment="1">
      <alignment horizontal="center"/>
    </xf>
    <xf numFmtId="43" fontId="3" fillId="0" borderId="10" xfId="15" applyFont="1" applyBorder="1" applyAlignment="1">
      <alignment horizontal="center"/>
    </xf>
    <xf numFmtId="43" fontId="4" fillId="0" borderId="1" xfId="15" applyFont="1" applyBorder="1" applyAlignment="1">
      <alignment horizontal="center"/>
    </xf>
    <xf numFmtId="43" fontId="3" fillId="0" borderId="37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43" fontId="4" fillId="0" borderId="6" xfId="0" applyNumberFormat="1" applyFont="1" applyBorder="1" applyAlignment="1">
      <alignment/>
    </xf>
    <xf numFmtId="43" fontId="4" fillId="0" borderId="2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34" xfId="0" applyFont="1" applyBorder="1" applyAlignment="1">
      <alignment horizontal="center"/>
    </xf>
    <xf numFmtId="43" fontId="3" fillId="0" borderId="36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43" fontId="4" fillId="0" borderId="15" xfId="15" applyFont="1" applyBorder="1" applyAlignment="1">
      <alignment/>
    </xf>
    <xf numFmtId="0" fontId="4" fillId="0" borderId="7" xfId="0" applyFont="1" applyBorder="1" applyAlignment="1">
      <alignment horizontal="center"/>
    </xf>
    <xf numFmtId="43" fontId="4" fillId="0" borderId="23" xfId="15" applyFont="1" applyBorder="1" applyAlignment="1">
      <alignment/>
    </xf>
    <xf numFmtId="43" fontId="4" fillId="0" borderId="7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4" fillId="0" borderId="11" xfId="15" applyFont="1" applyBorder="1" applyAlignment="1">
      <alignment/>
    </xf>
    <xf numFmtId="0" fontId="4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3" fontId="4" fillId="0" borderId="28" xfId="15" applyFont="1" applyBorder="1" applyAlignment="1">
      <alignment/>
    </xf>
    <xf numFmtId="43" fontId="4" fillId="0" borderId="34" xfId="15" applyFont="1" applyBorder="1" applyAlignment="1">
      <alignment/>
    </xf>
    <xf numFmtId="43" fontId="4" fillId="0" borderId="0" xfId="0" applyNumberFormat="1" applyFont="1" applyAlignment="1">
      <alignment/>
    </xf>
    <xf numFmtId="43" fontId="3" fillId="0" borderId="34" xfId="15" applyFont="1" applyBorder="1" applyAlignment="1">
      <alignment/>
    </xf>
    <xf numFmtId="43" fontId="3" fillId="0" borderId="26" xfId="15" applyFont="1" applyBorder="1" applyAlignment="1">
      <alignment horizontal="center"/>
    </xf>
    <xf numFmtId="43" fontId="4" fillId="0" borderId="0" xfId="15" applyFont="1" applyAlignment="1">
      <alignment horizontal="center"/>
    </xf>
    <xf numFmtId="43" fontId="4" fillId="0" borderId="29" xfId="15" applyFont="1" applyBorder="1" applyAlignment="1">
      <alignment/>
    </xf>
    <xf numFmtId="43" fontId="3" fillId="0" borderId="0" xfId="15" applyFont="1" applyAlignment="1">
      <alignment/>
    </xf>
    <xf numFmtId="43" fontId="3" fillId="0" borderId="2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43" fontId="7" fillId="0" borderId="27" xfId="15" applyFont="1" applyBorder="1" applyAlignment="1">
      <alignment/>
    </xf>
    <xf numFmtId="43" fontId="7" fillId="0" borderId="26" xfId="0" applyNumberFormat="1" applyFont="1" applyBorder="1" applyAlignment="1">
      <alignment/>
    </xf>
    <xf numFmtId="43" fontId="7" fillId="0" borderId="9" xfId="0" applyNumberFormat="1" applyFont="1" applyBorder="1" applyAlignment="1">
      <alignment/>
    </xf>
    <xf numFmtId="43" fontId="4" fillId="0" borderId="27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4" fillId="0" borderId="35" xfId="15" applyFont="1" applyBorder="1" applyAlignment="1">
      <alignment/>
    </xf>
    <xf numFmtId="43" fontId="4" fillId="0" borderId="26" xfId="0" applyNumberFormat="1" applyFont="1" applyBorder="1" applyAlignment="1">
      <alignment/>
    </xf>
    <xf numFmtId="43" fontId="4" fillId="0" borderId="35" xfId="0" applyNumberFormat="1" applyFont="1" applyBorder="1" applyAlignment="1">
      <alignment/>
    </xf>
    <xf numFmtId="43" fontId="4" fillId="0" borderId="9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0" fontId="5" fillId="4" borderId="12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43" fontId="7" fillId="0" borderId="40" xfId="15" applyFont="1" applyBorder="1" applyAlignment="1">
      <alignment horizontal="center"/>
    </xf>
    <xf numFmtId="43" fontId="7" fillId="0" borderId="16" xfId="15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3" fontId="7" fillId="0" borderId="5" xfId="15" applyFont="1" applyBorder="1" applyAlignment="1">
      <alignment horizontal="center"/>
    </xf>
    <xf numFmtId="43" fontId="7" fillId="0" borderId="4" xfId="15" applyFont="1" applyBorder="1" applyAlignment="1">
      <alignment horizontal="center"/>
    </xf>
    <xf numFmtId="0" fontId="7" fillId="0" borderId="4" xfId="0" applyFont="1" applyBorder="1" applyAlignment="1">
      <alignment/>
    </xf>
    <xf numFmtId="43" fontId="7" fillId="0" borderId="5" xfId="15" applyFont="1" applyBorder="1" applyAlignment="1">
      <alignment/>
    </xf>
    <xf numFmtId="43" fontId="7" fillId="0" borderId="4" xfId="15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43" fontId="7" fillId="0" borderId="5" xfId="15" applyFont="1" applyBorder="1" applyAlignment="1">
      <alignment/>
    </xf>
    <xf numFmtId="43" fontId="7" fillId="0" borderId="4" xfId="15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43" fontId="7" fillId="0" borderId="23" xfId="15" applyFont="1" applyBorder="1" applyAlignment="1">
      <alignment/>
    </xf>
    <xf numFmtId="43" fontId="7" fillId="0" borderId="7" xfId="15" applyFont="1" applyBorder="1" applyAlignment="1">
      <alignment/>
    </xf>
    <xf numFmtId="0" fontId="7" fillId="0" borderId="0" xfId="0" applyFont="1" applyBorder="1" applyAlignment="1">
      <alignment/>
    </xf>
    <xf numFmtId="43" fontId="7" fillId="0" borderId="37" xfId="15" applyFont="1" applyBorder="1" applyAlignment="1">
      <alignment/>
    </xf>
    <xf numFmtId="43" fontId="7" fillId="0" borderId="9" xfId="15" applyFont="1" applyBorder="1" applyAlignment="1">
      <alignment/>
    </xf>
    <xf numFmtId="0" fontId="5" fillId="4" borderId="30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1" xfId="0" applyFont="1" applyBorder="1" applyAlignment="1">
      <alignment/>
    </xf>
    <xf numFmtId="43" fontId="7" fillId="0" borderId="38" xfId="15" applyFont="1" applyBorder="1" applyAlignment="1">
      <alignment/>
    </xf>
    <xf numFmtId="0" fontId="7" fillId="0" borderId="9" xfId="0" applyFont="1" applyBorder="1" applyAlignment="1">
      <alignment/>
    </xf>
    <xf numFmtId="43" fontId="7" fillId="0" borderId="0" xfId="15" applyFont="1" applyAlignment="1">
      <alignment/>
    </xf>
    <xf numFmtId="43" fontId="5" fillId="0" borderId="0" xfId="15" applyFont="1" applyBorder="1" applyAlignment="1">
      <alignment/>
    </xf>
    <xf numFmtId="0" fontId="5" fillId="0" borderId="30" xfId="0" applyFont="1" applyBorder="1" applyAlignment="1">
      <alignment horizontal="center"/>
    </xf>
    <xf numFmtId="194" fontId="5" fillId="0" borderId="30" xfId="0" applyNumberFormat="1" applyFont="1" applyBorder="1" applyAlignment="1">
      <alignment/>
    </xf>
    <xf numFmtId="0" fontId="7" fillId="4" borderId="12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" xfId="0" applyFont="1" applyBorder="1" applyAlignment="1">
      <alignment/>
    </xf>
    <xf numFmtId="43" fontId="7" fillId="0" borderId="27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43" fontId="5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43" fontId="1" fillId="0" borderId="0" xfId="15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3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4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43" fontId="5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5</xdr:row>
      <xdr:rowOff>19050</xdr:rowOff>
    </xdr:from>
    <xdr:to>
      <xdr:col>5</xdr:col>
      <xdr:colOff>809625</xdr:colOff>
      <xdr:row>37</xdr:row>
      <xdr:rowOff>0</xdr:rowOff>
    </xdr:to>
    <xdr:sp>
      <xdr:nvSpPr>
        <xdr:cNvPr id="1" name="Line 50"/>
        <xdr:cNvSpPr>
          <a:spLocks/>
        </xdr:cNvSpPr>
      </xdr:nvSpPr>
      <xdr:spPr>
        <a:xfrm>
          <a:off x="5400675" y="1476375"/>
          <a:ext cx="0" cy="873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800100</xdr:colOff>
      <xdr:row>5</xdr:row>
      <xdr:rowOff>9525</xdr:rowOff>
    </xdr:from>
    <xdr:to>
      <xdr:col>6</xdr:col>
      <xdr:colOff>838200</xdr:colOff>
      <xdr:row>36</xdr:row>
      <xdr:rowOff>266700</xdr:rowOff>
    </xdr:to>
    <xdr:sp>
      <xdr:nvSpPr>
        <xdr:cNvPr id="2" name="Line 51"/>
        <xdr:cNvSpPr>
          <a:spLocks/>
        </xdr:cNvSpPr>
      </xdr:nvSpPr>
      <xdr:spPr>
        <a:xfrm flipH="1">
          <a:off x="6438900" y="1466850"/>
          <a:ext cx="38100" cy="872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800100</xdr:colOff>
      <xdr:row>39</xdr:row>
      <xdr:rowOff>295275</xdr:rowOff>
    </xdr:from>
    <xdr:to>
      <xdr:col>5</xdr:col>
      <xdr:colOff>819150</xdr:colOff>
      <xdr:row>71</xdr:row>
      <xdr:rowOff>38100</xdr:rowOff>
    </xdr:to>
    <xdr:sp>
      <xdr:nvSpPr>
        <xdr:cNvPr id="3" name="Line 64"/>
        <xdr:cNvSpPr>
          <a:spLocks/>
        </xdr:cNvSpPr>
      </xdr:nvSpPr>
      <xdr:spPr>
        <a:xfrm flipH="1">
          <a:off x="5391150" y="11039475"/>
          <a:ext cx="19050" cy="862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819150</xdr:colOff>
      <xdr:row>39</xdr:row>
      <xdr:rowOff>285750</xdr:rowOff>
    </xdr:from>
    <xdr:to>
      <xdr:col>6</xdr:col>
      <xdr:colOff>828675</xdr:colOff>
      <xdr:row>71</xdr:row>
      <xdr:rowOff>19050</xdr:rowOff>
    </xdr:to>
    <xdr:sp>
      <xdr:nvSpPr>
        <xdr:cNvPr id="4" name="Line 65"/>
        <xdr:cNvSpPr>
          <a:spLocks/>
        </xdr:cNvSpPr>
      </xdr:nvSpPr>
      <xdr:spPr>
        <a:xfrm>
          <a:off x="6457950" y="11029950"/>
          <a:ext cx="9525" cy="861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32"/>
  <sheetViews>
    <sheetView workbookViewId="0" topLeftCell="A10">
      <selection activeCell="C93" sqref="C93"/>
    </sheetView>
  </sheetViews>
  <sheetFormatPr defaultColWidth="9.140625" defaultRowHeight="21.75"/>
  <cols>
    <col min="1" max="1" width="16.7109375" style="3" customWidth="1"/>
    <col min="2" max="2" width="14.7109375" style="3" customWidth="1"/>
    <col min="3" max="3" width="29.421875" style="3" customWidth="1"/>
    <col min="4" max="4" width="18.00390625" style="3" customWidth="1"/>
    <col min="5" max="5" width="6.57421875" style="3" customWidth="1"/>
    <col min="6" max="6" width="14.7109375" style="3" customWidth="1"/>
    <col min="7" max="16384" width="9.140625" style="3" customWidth="1"/>
  </cols>
  <sheetData>
    <row r="1" spans="1:3" ht="25.5" customHeight="1">
      <c r="A1" s="2" t="s">
        <v>56</v>
      </c>
      <c r="B1" s="2"/>
      <c r="C1" s="2"/>
    </row>
    <row r="2" spans="1:6" ht="18.75">
      <c r="A2" s="2" t="s">
        <v>57</v>
      </c>
      <c r="B2" s="2"/>
      <c r="C2" s="2"/>
      <c r="E2" s="291" t="s">
        <v>456</v>
      </c>
      <c r="F2" s="291"/>
    </row>
    <row r="3" spans="3:4" ht="25.5" customHeight="1">
      <c r="C3" s="299" t="s">
        <v>58</v>
      </c>
      <c r="D3" s="299"/>
    </row>
    <row r="4" spans="3:4" ht="21">
      <c r="C4" s="293" t="s">
        <v>457</v>
      </c>
      <c r="D4" s="293"/>
    </row>
    <row r="5" spans="1:6" ht="18.75">
      <c r="A5" s="295" t="s">
        <v>59</v>
      </c>
      <c r="B5" s="300"/>
      <c r="C5" s="69"/>
      <c r="D5" s="70"/>
      <c r="E5" s="71"/>
      <c r="F5" s="71" t="s">
        <v>65</v>
      </c>
    </row>
    <row r="6" spans="1:6" ht="18.75">
      <c r="A6" s="71" t="s">
        <v>60</v>
      </c>
      <c r="B6" s="71" t="s">
        <v>61</v>
      </c>
      <c r="C6" s="297" t="s">
        <v>1</v>
      </c>
      <c r="D6" s="298"/>
      <c r="E6" s="73" t="s">
        <v>63</v>
      </c>
      <c r="F6" s="73" t="s">
        <v>61</v>
      </c>
    </row>
    <row r="7" spans="1:6" ht="19.5" thickBot="1">
      <c r="A7" s="74" t="s">
        <v>62</v>
      </c>
      <c r="B7" s="74" t="s">
        <v>62</v>
      </c>
      <c r="C7" s="75"/>
      <c r="D7" s="76"/>
      <c r="E7" s="74" t="s">
        <v>64</v>
      </c>
      <c r="F7" s="74" t="s">
        <v>62</v>
      </c>
    </row>
    <row r="8" spans="1:7" ht="28.5" customHeight="1" thickTop="1">
      <c r="A8" s="6"/>
      <c r="B8" s="7">
        <f>6000000+6000885.74+2618851.63+158587.93</f>
        <v>14778325.3</v>
      </c>
      <c r="C8" s="8" t="s">
        <v>40</v>
      </c>
      <c r="E8" s="9"/>
      <c r="F8" s="7">
        <v>15914629.11</v>
      </c>
      <c r="G8" s="10"/>
    </row>
    <row r="9" spans="1:7" ht="22.5" customHeight="1">
      <c r="A9" s="11"/>
      <c r="B9" s="12"/>
      <c r="C9" s="13" t="s">
        <v>66</v>
      </c>
      <c r="D9" s="14"/>
      <c r="E9" s="15"/>
      <c r="F9" s="12"/>
      <c r="G9" s="10"/>
    </row>
    <row r="10" spans="1:7" ht="22.5" customHeight="1">
      <c r="A10" s="11">
        <f>65000+200000+3000</f>
        <v>268000</v>
      </c>
      <c r="B10" s="12">
        <v>324649.3</v>
      </c>
      <c r="C10" s="16" t="s">
        <v>67</v>
      </c>
      <c r="D10" s="14"/>
      <c r="E10" s="17" t="s">
        <v>74</v>
      </c>
      <c r="F10" s="12">
        <v>833.93</v>
      </c>
      <c r="G10" s="10"/>
    </row>
    <row r="11" spans="1:7" ht="22.5" customHeight="1">
      <c r="A11" s="11">
        <f>5000+50000+2000</f>
        <v>57000</v>
      </c>
      <c r="B11" s="12">
        <v>27560</v>
      </c>
      <c r="C11" s="16" t="s">
        <v>68</v>
      </c>
      <c r="D11" s="14"/>
      <c r="E11" s="17" t="s">
        <v>75</v>
      </c>
      <c r="F11" s="12">
        <f>500+600+50</f>
        <v>1150</v>
      </c>
      <c r="G11" s="10"/>
    </row>
    <row r="12" spans="1:7" ht="22.5" customHeight="1">
      <c r="A12" s="11">
        <v>250000</v>
      </c>
      <c r="B12" s="12">
        <v>200784.62</v>
      </c>
      <c r="C12" s="16" t="s">
        <v>69</v>
      </c>
      <c r="D12" s="14"/>
      <c r="E12" s="17" t="s">
        <v>76</v>
      </c>
      <c r="F12" s="12">
        <f>5500+9390.05</f>
        <v>14890.05</v>
      </c>
      <c r="G12" s="10"/>
    </row>
    <row r="13" spans="1:7" ht="22.5" customHeight="1">
      <c r="A13" s="11">
        <v>300000</v>
      </c>
      <c r="B13" s="12">
        <v>498895</v>
      </c>
      <c r="C13" s="16" t="s">
        <v>70</v>
      </c>
      <c r="D13" s="14"/>
      <c r="E13" s="17" t="s">
        <v>77</v>
      </c>
      <c r="F13" s="12">
        <v>54030</v>
      </c>
      <c r="G13" s="10"/>
    </row>
    <row r="14" spans="1:7" ht="22.5" customHeight="1">
      <c r="A14" s="11">
        <v>150000</v>
      </c>
      <c r="B14" s="12">
        <v>68036</v>
      </c>
      <c r="C14" s="16" t="s">
        <v>71</v>
      </c>
      <c r="D14" s="14"/>
      <c r="E14" s="17" t="s">
        <v>78</v>
      </c>
      <c r="F14" s="12">
        <v>650</v>
      </c>
      <c r="G14" s="10"/>
    </row>
    <row r="15" spans="1:7" ht="22.5" customHeight="1">
      <c r="A15" s="11">
        <v>0</v>
      </c>
      <c r="B15" s="12">
        <v>0</v>
      </c>
      <c r="C15" s="16" t="s">
        <v>72</v>
      </c>
      <c r="D15" s="14"/>
      <c r="E15" s="17" t="s">
        <v>79</v>
      </c>
      <c r="F15" s="12">
        <v>0</v>
      </c>
      <c r="G15" s="10"/>
    </row>
    <row r="16" spans="1:7" ht="22.5" customHeight="1">
      <c r="A16" s="11">
        <f>6175000+30000+900000+2000000+10000+60000</f>
        <v>9175000</v>
      </c>
      <c r="B16" s="12">
        <v>11470339.6</v>
      </c>
      <c r="C16" s="16" t="s">
        <v>73</v>
      </c>
      <c r="D16" s="14"/>
      <c r="E16" s="17" t="s">
        <v>80</v>
      </c>
      <c r="F16" s="12">
        <f>452616.41+480501.34+25389.22+144412.05+309751.48+17252.71+60</f>
        <v>1429983.21</v>
      </c>
      <c r="G16" s="10"/>
    </row>
    <row r="17" spans="1:7" ht="22.5" customHeight="1">
      <c r="A17" s="18">
        <v>6800000</v>
      </c>
      <c r="B17" s="19">
        <v>7567542</v>
      </c>
      <c r="C17" s="16" t="s">
        <v>434</v>
      </c>
      <c r="D17" s="14"/>
      <c r="E17" s="17" t="s">
        <v>81</v>
      </c>
      <c r="F17" s="12">
        <v>0</v>
      </c>
      <c r="G17" s="10"/>
    </row>
    <row r="18" spans="1:7" ht="24" customHeight="1" thickBot="1">
      <c r="A18" s="20">
        <f>SUM(A10:A17)</f>
        <v>17000000</v>
      </c>
      <c r="B18" s="21">
        <f>SUM(B10:B17)</f>
        <v>20157806.52</v>
      </c>
      <c r="C18" s="22" t="s">
        <v>82</v>
      </c>
      <c r="D18" s="23"/>
      <c r="E18" s="24"/>
      <c r="F18" s="21">
        <f>SUM(F10:F17)</f>
        <v>1501537.19</v>
      </c>
      <c r="G18" s="10"/>
    </row>
    <row r="19" spans="1:6" ht="27" customHeight="1" thickTop="1">
      <c r="A19" s="25" t="s">
        <v>458</v>
      </c>
      <c r="B19" s="26">
        <v>179900</v>
      </c>
      <c r="C19" s="27" t="s">
        <v>459</v>
      </c>
      <c r="E19" s="28" t="s">
        <v>370</v>
      </c>
      <c r="F19" s="29">
        <v>179900</v>
      </c>
    </row>
    <row r="20" spans="1:6" ht="22.5" customHeight="1">
      <c r="A20" s="25"/>
      <c r="B20" s="26">
        <v>662121</v>
      </c>
      <c r="C20" s="30" t="s">
        <v>384</v>
      </c>
      <c r="D20" s="14"/>
      <c r="E20" s="31" t="s">
        <v>370</v>
      </c>
      <c r="F20" s="29">
        <v>662121</v>
      </c>
    </row>
    <row r="21" spans="1:6" ht="22.5" customHeight="1">
      <c r="A21" s="25"/>
      <c r="B21" s="26">
        <v>211068.64</v>
      </c>
      <c r="C21" s="27" t="s">
        <v>412</v>
      </c>
      <c r="D21" s="14"/>
      <c r="E21" s="31" t="s">
        <v>370</v>
      </c>
      <c r="F21" s="29">
        <v>211068.64</v>
      </c>
    </row>
    <row r="22" spans="1:6" ht="22.5" customHeight="1">
      <c r="A22" s="25"/>
      <c r="B22" s="26">
        <v>4064000</v>
      </c>
      <c r="C22" s="27" t="s">
        <v>451</v>
      </c>
      <c r="D22" s="10"/>
      <c r="E22" s="31"/>
      <c r="F22" s="29">
        <v>4000</v>
      </c>
    </row>
    <row r="23" spans="1:6" ht="22.5" customHeight="1">
      <c r="A23" s="25"/>
      <c r="B23" s="26">
        <v>597000</v>
      </c>
      <c r="C23" s="27" t="s">
        <v>436</v>
      </c>
      <c r="D23" s="14"/>
      <c r="E23" s="31"/>
      <c r="F23" s="29">
        <v>0</v>
      </c>
    </row>
    <row r="24" spans="1:6" ht="22.5" customHeight="1">
      <c r="A24" s="25"/>
      <c r="B24" s="26">
        <v>377200</v>
      </c>
      <c r="C24" s="27" t="s">
        <v>460</v>
      </c>
      <c r="D24" s="14"/>
      <c r="E24" s="31"/>
      <c r="F24" s="29">
        <v>98400</v>
      </c>
    </row>
    <row r="25" spans="1:6" ht="22.5" customHeight="1">
      <c r="A25" s="25"/>
      <c r="B25" s="26">
        <v>18860</v>
      </c>
      <c r="C25" s="27" t="s">
        <v>461</v>
      </c>
      <c r="D25" s="14"/>
      <c r="E25" s="31"/>
      <c r="F25" s="29">
        <v>4920</v>
      </c>
    </row>
    <row r="26" spans="1:6" ht="22.5" customHeight="1">
      <c r="A26" s="25"/>
      <c r="B26" s="26">
        <v>19500</v>
      </c>
      <c r="C26" s="27" t="s">
        <v>462</v>
      </c>
      <c r="D26" s="14"/>
      <c r="E26" s="31"/>
      <c r="F26" s="29">
        <v>0</v>
      </c>
    </row>
    <row r="27" spans="1:6" ht="22.5" customHeight="1">
      <c r="A27" s="25"/>
      <c r="B27" s="26">
        <v>80000</v>
      </c>
      <c r="C27" s="27" t="s">
        <v>463</v>
      </c>
      <c r="D27" s="14"/>
      <c r="E27" s="31"/>
      <c r="F27" s="29">
        <v>80000</v>
      </c>
    </row>
    <row r="28" spans="1:6" ht="22.5" customHeight="1">
      <c r="A28" s="25"/>
      <c r="B28" s="26">
        <v>182.63</v>
      </c>
      <c r="C28" s="27" t="s">
        <v>464</v>
      </c>
      <c r="D28" s="14"/>
      <c r="E28" s="31"/>
      <c r="F28" s="29">
        <v>0</v>
      </c>
    </row>
    <row r="29" spans="1:6" ht="22.5" customHeight="1">
      <c r="A29" s="25"/>
      <c r="B29" s="26">
        <v>6723</v>
      </c>
      <c r="C29" s="27" t="s">
        <v>465</v>
      </c>
      <c r="D29" s="14"/>
      <c r="E29" s="31"/>
      <c r="F29" s="29">
        <v>0</v>
      </c>
    </row>
    <row r="30" spans="1:6" ht="22.5" customHeight="1">
      <c r="A30" s="25"/>
      <c r="B30" s="26">
        <v>10000</v>
      </c>
      <c r="C30" s="27" t="s">
        <v>385</v>
      </c>
      <c r="D30" s="14"/>
      <c r="E30" s="31"/>
      <c r="F30" s="29">
        <v>0</v>
      </c>
    </row>
    <row r="31" spans="1:6" ht="22.5" customHeight="1">
      <c r="A31" s="25"/>
      <c r="B31" s="26">
        <v>11000</v>
      </c>
      <c r="C31" s="27" t="s">
        <v>466</v>
      </c>
      <c r="D31" s="14"/>
      <c r="E31" s="31"/>
      <c r="F31" s="29">
        <v>0</v>
      </c>
    </row>
    <row r="32" spans="1:6" ht="22.5" customHeight="1">
      <c r="A32" s="25"/>
      <c r="B32" s="26">
        <v>70465</v>
      </c>
      <c r="C32" s="16" t="s">
        <v>84</v>
      </c>
      <c r="D32" s="14"/>
      <c r="E32" s="31" t="s">
        <v>27</v>
      </c>
      <c r="F32" s="29">
        <v>0</v>
      </c>
    </row>
    <row r="33" spans="1:6" ht="22.5" customHeight="1">
      <c r="A33" s="11"/>
      <c r="B33" s="12">
        <v>952340</v>
      </c>
      <c r="C33" s="3" t="s">
        <v>43</v>
      </c>
      <c r="D33" s="14"/>
      <c r="E33" s="17" t="s">
        <v>27</v>
      </c>
      <c r="F33" s="32">
        <v>68880</v>
      </c>
    </row>
    <row r="34" spans="1:6" ht="22.5" customHeight="1">
      <c r="A34" s="11"/>
      <c r="B34" s="12">
        <v>358300</v>
      </c>
      <c r="C34" s="16" t="s">
        <v>83</v>
      </c>
      <c r="D34" s="14"/>
      <c r="E34" s="17"/>
      <c r="F34" s="32">
        <v>17700</v>
      </c>
    </row>
    <row r="35" spans="1:6" ht="22.5" customHeight="1">
      <c r="A35" s="33"/>
      <c r="B35" s="34">
        <v>1640</v>
      </c>
      <c r="C35" s="35" t="s">
        <v>25</v>
      </c>
      <c r="D35" s="36"/>
      <c r="E35" s="37"/>
      <c r="F35" s="38">
        <v>0</v>
      </c>
    </row>
    <row r="36" spans="1:6" ht="22.5" customHeight="1">
      <c r="A36" s="33"/>
      <c r="B36" s="34">
        <v>2872.5</v>
      </c>
      <c r="C36" s="35" t="s">
        <v>11</v>
      </c>
      <c r="D36" s="36"/>
      <c r="E36" s="37"/>
      <c r="F36" s="38">
        <v>0</v>
      </c>
    </row>
    <row r="37" spans="1:6" ht="22.5" customHeight="1">
      <c r="A37" s="39"/>
      <c r="B37" s="18">
        <v>8628.37</v>
      </c>
      <c r="C37" s="40" t="s">
        <v>17</v>
      </c>
      <c r="D37" s="41"/>
      <c r="E37" s="42"/>
      <c r="F37" s="43">
        <v>0</v>
      </c>
    </row>
    <row r="38" spans="1:6" s="10" customFormat="1" ht="22.5" customHeight="1">
      <c r="A38" s="44"/>
      <c r="B38" s="44"/>
      <c r="E38" s="45"/>
      <c r="F38" s="44"/>
    </row>
    <row r="39" spans="1:6" s="1" customFormat="1" ht="22.5" customHeight="1">
      <c r="A39" s="289" t="s">
        <v>437</v>
      </c>
      <c r="B39" s="289"/>
      <c r="C39" s="289"/>
      <c r="D39" s="289"/>
      <c r="E39" s="289"/>
      <c r="F39" s="289"/>
    </row>
    <row r="40" spans="1:6" s="10" customFormat="1" ht="22.5" customHeight="1">
      <c r="A40" s="46"/>
      <c r="B40" s="46"/>
      <c r="C40" s="47"/>
      <c r="D40" s="47"/>
      <c r="E40" s="48"/>
      <c r="F40" s="46"/>
    </row>
    <row r="41" spans="1:6" ht="27" customHeight="1">
      <c r="A41" s="49"/>
      <c r="B41" s="26"/>
      <c r="C41" s="50" t="s">
        <v>467</v>
      </c>
      <c r="D41" s="51"/>
      <c r="E41" s="31"/>
      <c r="F41" s="29"/>
    </row>
    <row r="42" spans="1:6" ht="24" customHeight="1">
      <c r="A42" s="11"/>
      <c r="B42" s="12">
        <v>89647.83</v>
      </c>
      <c r="C42" s="16" t="s">
        <v>85</v>
      </c>
      <c r="D42" s="14"/>
      <c r="E42" s="17" t="s">
        <v>90</v>
      </c>
      <c r="F42" s="32">
        <v>7811.08</v>
      </c>
    </row>
    <row r="43" spans="1:6" ht="24" customHeight="1">
      <c r="A43" s="11"/>
      <c r="B43" s="12">
        <v>213070</v>
      </c>
      <c r="C43" s="16" t="s">
        <v>86</v>
      </c>
      <c r="D43" s="14"/>
      <c r="E43" s="17" t="s">
        <v>30</v>
      </c>
      <c r="F43" s="32">
        <v>0</v>
      </c>
    </row>
    <row r="44" spans="1:6" ht="24" customHeight="1">
      <c r="A44" s="49"/>
      <c r="B44" s="26">
        <v>11181.55</v>
      </c>
      <c r="C44" s="27" t="s">
        <v>87</v>
      </c>
      <c r="D44" s="51"/>
      <c r="E44" s="31" t="s">
        <v>29</v>
      </c>
      <c r="F44" s="29">
        <v>46.85</v>
      </c>
    </row>
    <row r="45" spans="1:6" ht="24" customHeight="1">
      <c r="A45" s="12"/>
      <c r="B45" s="12">
        <v>13422.05</v>
      </c>
      <c r="C45" s="15" t="s">
        <v>88</v>
      </c>
      <c r="D45" s="15"/>
      <c r="E45" s="17" t="s">
        <v>28</v>
      </c>
      <c r="F45" s="12">
        <v>56.22</v>
      </c>
    </row>
    <row r="46" spans="1:6" ht="24" customHeight="1">
      <c r="A46" s="39"/>
      <c r="B46" s="18">
        <v>740884.73</v>
      </c>
      <c r="C46" s="40" t="s">
        <v>89</v>
      </c>
      <c r="D46" s="41"/>
      <c r="E46" s="42"/>
      <c r="F46" s="43">
        <v>0</v>
      </c>
    </row>
    <row r="47" spans="2:6" ht="24" customHeight="1">
      <c r="B47" s="52">
        <f>SUM(B19:B46)</f>
        <v>8700007.3</v>
      </c>
      <c r="C47" s="53"/>
      <c r="F47" s="52">
        <f>SUM(F19:F46)</f>
        <v>1334903.7900000003</v>
      </c>
    </row>
    <row r="48" spans="2:6" ht="30" customHeight="1" thickBot="1">
      <c r="B48" s="21">
        <f>B18+B47</f>
        <v>28857813.82</v>
      </c>
      <c r="C48" s="290" t="s">
        <v>372</v>
      </c>
      <c r="D48" s="291"/>
      <c r="F48" s="21">
        <f>F18+F47</f>
        <v>2836440.9800000004</v>
      </c>
    </row>
    <row r="49" spans="2:6" ht="24" customHeight="1" thickTop="1">
      <c r="B49" s="53"/>
      <c r="C49" s="8"/>
      <c r="D49" s="4"/>
      <c r="F49" s="53"/>
    </row>
    <row r="50" spans="2:6" ht="24" customHeight="1">
      <c r="B50" s="53"/>
      <c r="C50" s="8"/>
      <c r="D50" s="4"/>
      <c r="F50" s="53"/>
    </row>
    <row r="51" spans="2:6" ht="24" customHeight="1">
      <c r="B51" s="53"/>
      <c r="C51" s="8"/>
      <c r="D51" s="4"/>
      <c r="F51" s="53"/>
    </row>
    <row r="52" spans="2:6" ht="24" customHeight="1">
      <c r="B52" s="53"/>
      <c r="C52" s="8"/>
      <c r="D52" s="4"/>
      <c r="F52" s="53"/>
    </row>
    <row r="53" spans="2:6" ht="24" customHeight="1">
      <c r="B53" s="53"/>
      <c r="C53" s="8"/>
      <c r="D53" s="4"/>
      <c r="F53" s="53"/>
    </row>
    <row r="54" spans="2:6" ht="24" customHeight="1">
      <c r="B54" s="53"/>
      <c r="C54" s="8"/>
      <c r="D54" s="4"/>
      <c r="F54" s="53"/>
    </row>
    <row r="55" spans="2:6" ht="24" customHeight="1">
      <c r="B55" s="53"/>
      <c r="C55" s="8"/>
      <c r="D55" s="4"/>
      <c r="F55" s="53"/>
    </row>
    <row r="56" spans="2:6" ht="24" customHeight="1">
      <c r="B56" s="53"/>
      <c r="C56" s="8"/>
      <c r="D56" s="4"/>
      <c r="F56" s="53"/>
    </row>
    <row r="57" spans="2:6" ht="24" customHeight="1">
      <c r="B57" s="53"/>
      <c r="C57" s="8"/>
      <c r="D57" s="4"/>
      <c r="F57" s="53"/>
    </row>
    <row r="58" spans="2:6" ht="24" customHeight="1">
      <c r="B58" s="53"/>
      <c r="C58" s="8"/>
      <c r="D58" s="4"/>
      <c r="F58" s="53"/>
    </row>
    <row r="59" spans="2:6" ht="24" customHeight="1">
      <c r="B59" s="53"/>
      <c r="C59" s="8"/>
      <c r="D59" s="4"/>
      <c r="F59" s="53"/>
    </row>
    <row r="60" spans="2:6" ht="24" customHeight="1">
      <c r="B60" s="53"/>
      <c r="C60" s="8"/>
      <c r="D60" s="4"/>
      <c r="F60" s="53"/>
    </row>
    <row r="61" spans="2:6" ht="24" customHeight="1">
      <c r="B61" s="53"/>
      <c r="C61" s="8"/>
      <c r="D61" s="4"/>
      <c r="F61" s="53"/>
    </row>
    <row r="62" spans="2:6" ht="24" customHeight="1">
      <c r="B62" s="53"/>
      <c r="C62" s="8"/>
      <c r="D62" s="4"/>
      <c r="F62" s="53"/>
    </row>
    <row r="63" spans="2:6" ht="24" customHeight="1">
      <c r="B63" s="53"/>
      <c r="C63" s="8"/>
      <c r="D63" s="4"/>
      <c r="F63" s="53"/>
    </row>
    <row r="64" spans="2:6" ht="24" customHeight="1">
      <c r="B64" s="53"/>
      <c r="C64" s="8"/>
      <c r="D64" s="4"/>
      <c r="F64" s="53"/>
    </row>
    <row r="65" spans="2:6" ht="24" customHeight="1">
      <c r="B65" s="53"/>
      <c r="C65" s="8"/>
      <c r="D65" s="4"/>
      <c r="F65" s="53"/>
    </row>
    <row r="66" spans="2:6" ht="24" customHeight="1">
      <c r="B66" s="53"/>
      <c r="C66" s="8"/>
      <c r="D66" s="4"/>
      <c r="F66" s="53"/>
    </row>
    <row r="67" spans="2:6" ht="24" customHeight="1">
      <c r="B67" s="53"/>
      <c r="C67" s="8"/>
      <c r="D67" s="4"/>
      <c r="F67" s="53"/>
    </row>
    <row r="68" spans="2:6" ht="24" customHeight="1">
      <c r="B68" s="53"/>
      <c r="C68" s="8"/>
      <c r="D68" s="4"/>
      <c r="F68" s="53"/>
    </row>
    <row r="69" spans="2:6" ht="24" customHeight="1">
      <c r="B69" s="53"/>
      <c r="C69" s="8"/>
      <c r="D69" s="4"/>
      <c r="F69" s="53"/>
    </row>
    <row r="70" spans="2:6" ht="24" customHeight="1">
      <c r="B70" s="53"/>
      <c r="C70" s="8"/>
      <c r="D70" s="4"/>
      <c r="F70" s="53"/>
    </row>
    <row r="71" spans="2:6" ht="24" customHeight="1">
      <c r="B71" s="53"/>
      <c r="C71" s="8"/>
      <c r="D71" s="4"/>
      <c r="F71" s="53"/>
    </row>
    <row r="72" spans="2:6" ht="24" customHeight="1">
      <c r="B72" s="53"/>
      <c r="C72" s="8"/>
      <c r="D72" s="4"/>
      <c r="F72" s="53"/>
    </row>
    <row r="73" spans="2:6" ht="24" customHeight="1">
      <c r="B73" s="53"/>
      <c r="C73" s="8"/>
      <c r="D73" s="4"/>
      <c r="F73" s="53"/>
    </row>
    <row r="74" spans="1:6" s="1" customFormat="1" ht="22.5" customHeight="1">
      <c r="A74" s="292" t="s">
        <v>468</v>
      </c>
      <c r="B74" s="292"/>
      <c r="C74" s="292"/>
      <c r="D74" s="292"/>
      <c r="E74" s="292"/>
      <c r="F74" s="292"/>
    </row>
    <row r="75" spans="3:4" ht="22.5" customHeight="1">
      <c r="C75" s="294"/>
      <c r="D75" s="294"/>
    </row>
    <row r="76" spans="1:6" ht="18.75">
      <c r="A76" s="295" t="s">
        <v>59</v>
      </c>
      <c r="B76" s="296"/>
      <c r="C76" s="69"/>
      <c r="D76" s="70"/>
      <c r="E76" s="77"/>
      <c r="F76" s="71" t="s">
        <v>65</v>
      </c>
    </row>
    <row r="77" spans="1:6" ht="18.75">
      <c r="A77" s="71" t="s">
        <v>60</v>
      </c>
      <c r="B77" s="69" t="s">
        <v>61</v>
      </c>
      <c r="C77" s="297" t="s">
        <v>1</v>
      </c>
      <c r="D77" s="298"/>
      <c r="E77" s="72" t="s">
        <v>63</v>
      </c>
      <c r="F77" s="73" t="s">
        <v>61</v>
      </c>
    </row>
    <row r="78" spans="1:6" ht="19.5" thickBot="1">
      <c r="A78" s="74" t="s">
        <v>62</v>
      </c>
      <c r="B78" s="75" t="s">
        <v>62</v>
      </c>
      <c r="C78" s="75"/>
      <c r="D78" s="76"/>
      <c r="E78" s="78" t="s">
        <v>64</v>
      </c>
      <c r="F78" s="74" t="s">
        <v>62</v>
      </c>
    </row>
    <row r="79" spans="1:6" ht="24" customHeight="1" thickTop="1">
      <c r="A79" s="55"/>
      <c r="B79" s="56"/>
      <c r="C79" s="57" t="s">
        <v>91</v>
      </c>
      <c r="E79" s="56"/>
      <c r="F79" s="51"/>
    </row>
    <row r="80" spans="1:6" ht="21" customHeight="1">
      <c r="A80" s="11">
        <v>1934266</v>
      </c>
      <c r="B80" s="12">
        <v>890200</v>
      </c>
      <c r="C80" s="16" t="s">
        <v>25</v>
      </c>
      <c r="D80" s="14"/>
      <c r="E80" s="17" t="s">
        <v>26</v>
      </c>
      <c r="F80" s="32">
        <v>56780</v>
      </c>
    </row>
    <row r="81" spans="1:6" ht="21" customHeight="1">
      <c r="A81" s="11">
        <f>1548620+414960+365360</f>
        <v>2328940</v>
      </c>
      <c r="B81" s="12">
        <v>2000067</v>
      </c>
      <c r="C81" s="16" t="s">
        <v>92</v>
      </c>
      <c r="D81" s="14"/>
      <c r="E81" s="17" t="s">
        <v>9</v>
      </c>
      <c r="F81" s="32">
        <v>29340</v>
      </c>
    </row>
    <row r="82" spans="1:6" ht="21" customHeight="1">
      <c r="A82" s="11">
        <f>365520+300240+294600</f>
        <v>960360</v>
      </c>
      <c r="B82" s="12">
        <v>842400</v>
      </c>
      <c r="C82" s="16" t="s">
        <v>93</v>
      </c>
      <c r="D82" s="14"/>
      <c r="E82" s="17" t="s">
        <v>386</v>
      </c>
      <c r="F82" s="32">
        <v>48420</v>
      </c>
    </row>
    <row r="83" spans="1:6" ht="21" customHeight="1">
      <c r="A83" s="11">
        <f>1482400+120000+156000</f>
        <v>1758400</v>
      </c>
      <c r="B83" s="12">
        <v>2124838.5</v>
      </c>
      <c r="C83" s="16" t="s">
        <v>94</v>
      </c>
      <c r="D83" s="14"/>
      <c r="E83" s="17" t="s">
        <v>387</v>
      </c>
      <c r="F83" s="32">
        <v>724831</v>
      </c>
    </row>
    <row r="84" spans="1:6" ht="21" customHeight="1">
      <c r="A84" s="11">
        <f>2278174+101000+405000</f>
        <v>2784174</v>
      </c>
      <c r="B84" s="12">
        <v>3126585.62</v>
      </c>
      <c r="C84" s="16" t="s">
        <v>95</v>
      </c>
      <c r="D84" s="14"/>
      <c r="E84" s="17" t="s">
        <v>388</v>
      </c>
      <c r="F84" s="32">
        <v>479125.5</v>
      </c>
    </row>
    <row r="85" spans="1:6" ht="21" customHeight="1">
      <c r="A85" s="11">
        <f>1612120+365000+96000</f>
        <v>2073120</v>
      </c>
      <c r="B85" s="12">
        <v>1965005.3</v>
      </c>
      <c r="C85" s="16" t="s">
        <v>96</v>
      </c>
      <c r="D85" s="14"/>
      <c r="E85" s="17" t="s">
        <v>100</v>
      </c>
      <c r="F85" s="32">
        <v>356456.98</v>
      </c>
    </row>
    <row r="86" spans="1:6" ht="21" customHeight="1">
      <c r="A86" s="11">
        <v>316000</v>
      </c>
      <c r="B86" s="12">
        <v>388087.16</v>
      </c>
      <c r="C86" s="16" t="s">
        <v>97</v>
      </c>
      <c r="D86" s="14"/>
      <c r="E86" s="17" t="s">
        <v>389</v>
      </c>
      <c r="F86" s="32">
        <v>38980.2</v>
      </c>
    </row>
    <row r="87" spans="1:6" ht="21" customHeight="1">
      <c r="A87" s="11">
        <v>2244600</v>
      </c>
      <c r="B87" s="12">
        <v>2291264.71</v>
      </c>
      <c r="C87" s="16" t="s">
        <v>19</v>
      </c>
      <c r="D87" s="14"/>
      <c r="E87" s="17" t="s">
        <v>390</v>
      </c>
      <c r="F87" s="32">
        <v>191664.71</v>
      </c>
    </row>
    <row r="88" spans="1:6" ht="21" customHeight="1">
      <c r="A88" s="11">
        <v>203580</v>
      </c>
      <c r="B88" s="12">
        <v>199380</v>
      </c>
      <c r="C88" s="16" t="s">
        <v>98</v>
      </c>
      <c r="D88" s="14"/>
      <c r="E88" s="17" t="s">
        <v>391</v>
      </c>
      <c r="F88" s="32">
        <v>0</v>
      </c>
    </row>
    <row r="89" spans="1:6" ht="21" customHeight="1">
      <c r="A89" s="11">
        <v>2396560</v>
      </c>
      <c r="B89" s="12">
        <v>2253200</v>
      </c>
      <c r="C89" s="16" t="s">
        <v>99</v>
      </c>
      <c r="D89" s="14"/>
      <c r="E89" s="17" t="s">
        <v>392</v>
      </c>
      <c r="F89" s="32">
        <v>179900</v>
      </c>
    </row>
    <row r="90" spans="1:6" ht="21" customHeight="1">
      <c r="A90" s="6">
        <v>0</v>
      </c>
      <c r="B90" s="19">
        <v>0</v>
      </c>
      <c r="C90" s="10" t="s">
        <v>393</v>
      </c>
      <c r="D90" s="10"/>
      <c r="E90" s="58" t="s">
        <v>394</v>
      </c>
      <c r="F90" s="59">
        <v>0</v>
      </c>
    </row>
    <row r="91" spans="1:6" ht="22.5" customHeight="1" thickBot="1">
      <c r="A91" s="60">
        <f>SUM(A80:A90)</f>
        <v>17000000</v>
      </c>
      <c r="B91" s="21">
        <f>SUM(B80:B90)</f>
        <v>16081028.290000003</v>
      </c>
      <c r="C91" s="22" t="s">
        <v>82</v>
      </c>
      <c r="D91" s="23"/>
      <c r="E91" s="24"/>
      <c r="F91" s="21">
        <f>SUM(F80:F90)</f>
        <v>2105498.3899999997</v>
      </c>
    </row>
    <row r="92" spans="1:6" ht="22.5" customHeight="1" thickTop="1">
      <c r="A92" s="25" t="s">
        <v>458</v>
      </c>
      <c r="B92" s="26">
        <v>897000</v>
      </c>
      <c r="C92" s="27" t="s">
        <v>435</v>
      </c>
      <c r="E92" s="28" t="s">
        <v>370</v>
      </c>
      <c r="F92" s="29">
        <v>0</v>
      </c>
    </row>
    <row r="93" spans="1:6" ht="20.25" customHeight="1">
      <c r="A93" s="61"/>
      <c r="B93" s="32">
        <v>535000</v>
      </c>
      <c r="C93" s="30" t="s">
        <v>384</v>
      </c>
      <c r="D93" s="14"/>
      <c r="E93" s="58" t="s">
        <v>370</v>
      </c>
      <c r="F93" s="32">
        <v>0</v>
      </c>
    </row>
    <row r="94" spans="1:6" ht="20.25" customHeight="1">
      <c r="A94" s="61"/>
      <c r="B94" s="32">
        <v>229683.52</v>
      </c>
      <c r="C94" s="27" t="s">
        <v>412</v>
      </c>
      <c r="D94" s="14"/>
      <c r="E94" s="17" t="s">
        <v>370</v>
      </c>
      <c r="F94" s="32">
        <v>0</v>
      </c>
    </row>
    <row r="95" spans="1:6" ht="22.5" customHeight="1">
      <c r="A95" s="25"/>
      <c r="B95" s="26">
        <v>4029000</v>
      </c>
      <c r="C95" s="27" t="s">
        <v>451</v>
      </c>
      <c r="D95" s="10"/>
      <c r="E95" s="31"/>
      <c r="F95" s="29">
        <v>325000</v>
      </c>
    </row>
    <row r="96" spans="1:6" ht="22.5" customHeight="1">
      <c r="A96" s="25"/>
      <c r="B96" s="26">
        <v>601500</v>
      </c>
      <c r="C96" s="27" t="s">
        <v>436</v>
      </c>
      <c r="D96" s="14"/>
      <c r="E96" s="31"/>
      <c r="F96" s="29">
        <v>45500</v>
      </c>
    </row>
    <row r="97" spans="1:6" ht="22.5" customHeight="1">
      <c r="A97" s="25"/>
      <c r="B97" s="12">
        <v>377200</v>
      </c>
      <c r="C97" s="27" t="s">
        <v>460</v>
      </c>
      <c r="D97" s="14"/>
      <c r="E97" s="31"/>
      <c r="F97" s="29">
        <v>98400</v>
      </c>
    </row>
    <row r="98" spans="1:6" ht="22.5" customHeight="1">
      <c r="A98" s="25"/>
      <c r="B98" s="26">
        <v>18860</v>
      </c>
      <c r="C98" s="27" t="s">
        <v>461</v>
      </c>
      <c r="D98" s="14"/>
      <c r="E98" s="31"/>
      <c r="F98" s="29">
        <v>4920</v>
      </c>
    </row>
    <row r="99" spans="1:6" ht="22.5" customHeight="1">
      <c r="A99" s="25"/>
      <c r="B99" s="26">
        <v>19500</v>
      </c>
      <c r="C99" s="27" t="s">
        <v>462</v>
      </c>
      <c r="D99" s="14"/>
      <c r="E99" s="31"/>
      <c r="F99" s="29">
        <v>0</v>
      </c>
    </row>
    <row r="100" spans="1:6" ht="22.5" customHeight="1">
      <c r="A100" s="25"/>
      <c r="B100" s="26">
        <v>80000</v>
      </c>
      <c r="C100" s="27" t="s">
        <v>469</v>
      </c>
      <c r="D100" s="14"/>
      <c r="E100" s="31"/>
      <c r="F100" s="29">
        <v>80000</v>
      </c>
    </row>
    <row r="101" spans="1:6" ht="22.5" customHeight="1">
      <c r="A101" s="25"/>
      <c r="B101" s="26">
        <v>182.63</v>
      </c>
      <c r="C101" s="27" t="s">
        <v>464</v>
      </c>
      <c r="D101" s="14"/>
      <c r="E101" s="31"/>
      <c r="F101" s="29">
        <v>0</v>
      </c>
    </row>
    <row r="102" spans="1:6" ht="22.5" customHeight="1">
      <c r="A102" s="25"/>
      <c r="B102" s="26">
        <v>10000</v>
      </c>
      <c r="C102" s="27" t="s">
        <v>385</v>
      </c>
      <c r="D102" s="14"/>
      <c r="E102" s="31"/>
      <c r="F102" s="29">
        <v>0</v>
      </c>
    </row>
    <row r="103" spans="1:6" ht="22.5" customHeight="1">
      <c r="A103" s="25"/>
      <c r="B103" s="26">
        <v>11000</v>
      </c>
      <c r="C103" s="27" t="s">
        <v>466</v>
      </c>
      <c r="D103" s="14"/>
      <c r="E103" s="31"/>
      <c r="F103" s="29">
        <v>0</v>
      </c>
    </row>
    <row r="104" spans="1:6" ht="20.25" customHeight="1">
      <c r="A104" s="61"/>
      <c r="B104" s="32">
        <v>2996866</v>
      </c>
      <c r="C104" s="16" t="s">
        <v>84</v>
      </c>
      <c r="D104" s="14"/>
      <c r="E104" s="58" t="s">
        <v>27</v>
      </c>
      <c r="F104" s="32">
        <v>624240</v>
      </c>
    </row>
    <row r="105" spans="1:6" ht="20.25" customHeight="1">
      <c r="A105" s="11"/>
      <c r="B105" s="12">
        <v>911340</v>
      </c>
      <c r="C105" s="3" t="s">
        <v>43</v>
      </c>
      <c r="D105" s="14"/>
      <c r="E105" s="17" t="s">
        <v>420</v>
      </c>
      <c r="F105" s="32">
        <v>1640</v>
      </c>
    </row>
    <row r="106" spans="1:6" ht="20.25" customHeight="1">
      <c r="A106" s="30"/>
      <c r="B106" s="12">
        <v>358300</v>
      </c>
      <c r="C106" s="16" t="s">
        <v>83</v>
      </c>
      <c r="D106" s="14"/>
      <c r="E106" s="17" t="s">
        <v>421</v>
      </c>
      <c r="F106" s="32">
        <v>17700</v>
      </c>
    </row>
    <row r="107" spans="1:6" ht="20.25" customHeight="1">
      <c r="A107" s="62"/>
      <c r="B107" s="34">
        <v>16450</v>
      </c>
      <c r="C107" s="16" t="s">
        <v>67</v>
      </c>
      <c r="D107" s="14"/>
      <c r="E107" s="17" t="s">
        <v>74</v>
      </c>
      <c r="F107" s="38">
        <v>0</v>
      </c>
    </row>
    <row r="108" spans="1:6" ht="20.25" customHeight="1">
      <c r="A108" s="63"/>
      <c r="B108" s="18"/>
      <c r="C108" s="40"/>
      <c r="D108" s="41"/>
      <c r="E108" s="42"/>
      <c r="F108" s="43"/>
    </row>
    <row r="109" spans="2:6" s="10" customFormat="1" ht="20.25" customHeight="1">
      <c r="B109" s="44"/>
      <c r="E109" s="45"/>
      <c r="F109" s="44"/>
    </row>
    <row r="110" spans="2:6" s="10" customFormat="1" ht="20.25" customHeight="1">
      <c r="B110" s="44"/>
      <c r="E110" s="45"/>
      <c r="F110" s="44"/>
    </row>
    <row r="111" spans="2:6" s="10" customFormat="1" ht="20.25" customHeight="1">
      <c r="B111" s="44"/>
      <c r="E111" s="45"/>
      <c r="F111" s="44"/>
    </row>
    <row r="112" spans="2:6" s="10" customFormat="1" ht="20.25" customHeight="1">
      <c r="B112" s="44"/>
      <c r="E112" s="45"/>
      <c r="F112" s="44"/>
    </row>
    <row r="113" spans="1:6" s="1" customFormat="1" ht="22.5" customHeight="1">
      <c r="A113" s="292" t="s">
        <v>438</v>
      </c>
      <c r="B113" s="292"/>
      <c r="C113" s="292"/>
      <c r="D113" s="292"/>
      <c r="E113" s="292"/>
      <c r="F113" s="292"/>
    </row>
    <row r="114" spans="1:6" s="10" customFormat="1" ht="20.25" customHeight="1">
      <c r="A114" s="47"/>
      <c r="B114" s="46"/>
      <c r="C114" s="47"/>
      <c r="D114" s="47"/>
      <c r="E114" s="48"/>
      <c r="F114" s="46"/>
    </row>
    <row r="115" spans="1:6" ht="22.5" customHeight="1">
      <c r="A115" s="64"/>
      <c r="B115" s="19"/>
      <c r="C115" s="10" t="s">
        <v>467</v>
      </c>
      <c r="D115" s="51"/>
      <c r="E115" s="65"/>
      <c r="F115" s="59"/>
    </row>
    <row r="116" spans="1:6" ht="20.25" customHeight="1">
      <c r="A116" s="11"/>
      <c r="B116" s="12">
        <v>101685.21</v>
      </c>
      <c r="C116" s="16" t="s">
        <v>85</v>
      </c>
      <c r="D116" s="14"/>
      <c r="E116" s="17" t="s">
        <v>90</v>
      </c>
      <c r="F116" s="32">
        <v>20572.49</v>
      </c>
    </row>
    <row r="117" spans="1:6" ht="20.25" customHeight="1">
      <c r="A117" s="11"/>
      <c r="B117" s="12">
        <v>197240</v>
      </c>
      <c r="C117" s="16" t="s">
        <v>86</v>
      </c>
      <c r="D117" s="14"/>
      <c r="E117" s="17" t="s">
        <v>30</v>
      </c>
      <c r="F117" s="32">
        <v>4950</v>
      </c>
    </row>
    <row r="118" spans="1:6" ht="20.25" customHeight="1">
      <c r="A118" s="49"/>
      <c r="B118" s="26">
        <v>8936.04</v>
      </c>
      <c r="C118" s="27" t="s">
        <v>87</v>
      </c>
      <c r="D118" s="51"/>
      <c r="E118" s="31" t="s">
        <v>29</v>
      </c>
      <c r="F118" s="29">
        <v>0</v>
      </c>
    </row>
    <row r="119" spans="1:6" ht="20.25" customHeight="1">
      <c r="A119" s="11"/>
      <c r="B119" s="12">
        <v>10718.22</v>
      </c>
      <c r="C119" s="16" t="s">
        <v>88</v>
      </c>
      <c r="D119" s="14"/>
      <c r="E119" s="17" t="s">
        <v>28</v>
      </c>
      <c r="F119" s="32">
        <v>0</v>
      </c>
    </row>
    <row r="120" spans="1:6" ht="20.25" customHeight="1">
      <c r="A120" s="33"/>
      <c r="B120" s="34">
        <v>700000</v>
      </c>
      <c r="C120" s="35" t="s">
        <v>89</v>
      </c>
      <c r="D120" s="36"/>
      <c r="E120" s="37"/>
      <c r="F120" s="38">
        <v>0</v>
      </c>
    </row>
    <row r="121" spans="1:6" ht="20.25" customHeight="1">
      <c r="A121" s="39"/>
      <c r="B121" s="18">
        <v>22000</v>
      </c>
      <c r="C121" s="40" t="s">
        <v>470</v>
      </c>
      <c r="D121" s="41"/>
      <c r="E121" s="42"/>
      <c r="F121" s="43">
        <v>0</v>
      </c>
    </row>
    <row r="122" spans="2:6" ht="22.5" customHeight="1">
      <c r="B122" s="52">
        <f>SUM(B92:B121)</f>
        <v>12132461.62</v>
      </c>
      <c r="C122" s="53"/>
      <c r="F122" s="52">
        <f>SUM(F92:F121)</f>
        <v>1222922.49</v>
      </c>
    </row>
    <row r="123" spans="2:6" ht="22.5" customHeight="1" thickBot="1">
      <c r="B123" s="21">
        <f>B91+B122</f>
        <v>28213489.910000004</v>
      </c>
      <c r="C123" s="290" t="s">
        <v>395</v>
      </c>
      <c r="D123" s="291"/>
      <c r="F123" s="21">
        <f>F91+F122</f>
        <v>3328420.88</v>
      </c>
    </row>
    <row r="124" spans="2:6" ht="22.5" customHeight="1" thickTop="1">
      <c r="B124" s="19">
        <f>B48-B123</f>
        <v>644323.9099999964</v>
      </c>
      <c r="C124" s="290" t="s">
        <v>101</v>
      </c>
      <c r="D124" s="291"/>
      <c r="F124" s="19">
        <v>0</v>
      </c>
    </row>
    <row r="125" spans="2:6" ht="22.5" customHeight="1">
      <c r="B125" s="19"/>
      <c r="C125" s="66" t="s">
        <v>471</v>
      </c>
      <c r="F125" s="9"/>
    </row>
    <row r="126" spans="2:6" ht="22.5" customHeight="1">
      <c r="B126" s="19"/>
      <c r="C126" s="290" t="s">
        <v>102</v>
      </c>
      <c r="D126" s="291"/>
      <c r="F126" s="7">
        <f>F123-F48</f>
        <v>491979.89999999944</v>
      </c>
    </row>
    <row r="127" spans="2:6" ht="22.5" customHeight="1" thickBot="1">
      <c r="B127" s="21">
        <f>B8+B48-B123</f>
        <v>15422649.21</v>
      </c>
      <c r="C127" s="290" t="s">
        <v>244</v>
      </c>
      <c r="D127" s="291"/>
      <c r="F127" s="21">
        <f>F8+F48-F123</f>
        <v>15422649.21</v>
      </c>
    </row>
    <row r="128" spans="2:6" ht="22.5" customHeight="1" thickTop="1">
      <c r="B128" s="53"/>
      <c r="C128" s="8"/>
      <c r="D128" s="4"/>
      <c r="F128" s="53"/>
    </row>
    <row r="129" spans="1:6" ht="24.75" customHeight="1">
      <c r="A129" s="291" t="s">
        <v>333</v>
      </c>
      <c r="B129" s="291"/>
      <c r="C129" s="4" t="s">
        <v>371</v>
      </c>
      <c r="D129" s="299" t="s">
        <v>36</v>
      </c>
      <c r="E129" s="299"/>
      <c r="F129" s="299"/>
    </row>
    <row r="130" ht="21" customHeight="1"/>
    <row r="131" spans="1:7" s="68" customFormat="1" ht="23.25">
      <c r="A131" s="285" t="s">
        <v>41</v>
      </c>
      <c r="B131" s="285"/>
      <c r="C131" s="68" t="s">
        <v>472</v>
      </c>
      <c r="D131" s="285" t="s">
        <v>422</v>
      </c>
      <c r="E131" s="285"/>
      <c r="F131" s="285"/>
      <c r="G131"/>
    </row>
    <row r="132" spans="1:7" s="68" customFormat="1" ht="23.25">
      <c r="A132" s="285" t="s">
        <v>37</v>
      </c>
      <c r="B132" s="285"/>
      <c r="C132" s="68" t="s">
        <v>473</v>
      </c>
      <c r="D132" s="285" t="s">
        <v>243</v>
      </c>
      <c r="E132" s="285"/>
      <c r="F132" s="285"/>
      <c r="G132"/>
    </row>
  </sheetData>
  <mergeCells count="22">
    <mergeCell ref="A131:B131"/>
    <mergeCell ref="D131:F131"/>
    <mergeCell ref="A132:B132"/>
    <mergeCell ref="D132:F132"/>
    <mergeCell ref="C126:D126"/>
    <mergeCell ref="C127:D127"/>
    <mergeCell ref="A129:B129"/>
    <mergeCell ref="D129:F129"/>
    <mergeCell ref="E2:F2"/>
    <mergeCell ref="C3:D3"/>
    <mergeCell ref="A5:B5"/>
    <mergeCell ref="C6:D6"/>
    <mergeCell ref="C123:D123"/>
    <mergeCell ref="C124:D124"/>
    <mergeCell ref="C75:D75"/>
    <mergeCell ref="A76:B76"/>
    <mergeCell ref="C77:D77"/>
    <mergeCell ref="A113:F113"/>
    <mergeCell ref="A39:F39"/>
    <mergeCell ref="C48:D48"/>
    <mergeCell ref="A74:F74"/>
    <mergeCell ref="C4:D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I40"/>
  <sheetViews>
    <sheetView workbookViewId="0" topLeftCell="A4">
      <selection activeCell="C21" sqref="C21"/>
    </sheetView>
  </sheetViews>
  <sheetFormatPr defaultColWidth="9.140625" defaultRowHeight="21.75"/>
  <cols>
    <col min="1" max="1" width="45.7109375" style="68" customWidth="1"/>
    <col min="2" max="3" width="15.28125" style="68" customWidth="1"/>
    <col min="4" max="4" width="45.7109375" style="68" customWidth="1"/>
    <col min="5" max="6" width="15.28125" style="68" customWidth="1"/>
    <col min="7" max="8" width="9.140625" style="68" customWidth="1"/>
    <col min="9" max="9" width="11.140625" style="68" customWidth="1"/>
    <col min="10" max="16384" width="9.140625" style="68" customWidth="1"/>
  </cols>
  <sheetData>
    <row r="1" spans="1:6" ht="23.25">
      <c r="A1" s="312" t="s">
        <v>0</v>
      </c>
      <c r="B1" s="312"/>
      <c r="C1" s="312"/>
      <c r="D1" s="312"/>
      <c r="E1" s="312"/>
      <c r="F1" s="312"/>
    </row>
    <row r="2" spans="1:6" ht="23.25">
      <c r="A2" s="312" t="s">
        <v>245</v>
      </c>
      <c r="B2" s="312"/>
      <c r="C2" s="312"/>
      <c r="D2" s="312"/>
      <c r="E2" s="312"/>
      <c r="F2" s="312"/>
    </row>
    <row r="3" spans="1:6" ht="23.25">
      <c r="A3" s="312" t="s">
        <v>519</v>
      </c>
      <c r="B3" s="312"/>
      <c r="C3" s="312"/>
      <c r="D3" s="312"/>
      <c r="E3" s="312"/>
      <c r="F3" s="312"/>
    </row>
    <row r="4" spans="1:6" s="3" customFormat="1" ht="29.25" customHeight="1">
      <c r="A4" s="325" t="s">
        <v>247</v>
      </c>
      <c r="B4" s="326"/>
      <c r="C4" s="327"/>
      <c r="D4" s="325" t="s">
        <v>246</v>
      </c>
      <c r="E4" s="326"/>
      <c r="F4" s="327"/>
    </row>
    <row r="5" spans="1:6" s="3" customFormat="1" ht="30.75" customHeight="1">
      <c r="A5" s="124" t="s">
        <v>249</v>
      </c>
      <c r="B5" s="127" t="s">
        <v>44</v>
      </c>
      <c r="C5" s="142">
        <v>40998722.08</v>
      </c>
      <c r="D5" s="191" t="s">
        <v>248</v>
      </c>
      <c r="E5" s="126"/>
      <c r="F5" s="142">
        <v>40998722.08</v>
      </c>
    </row>
    <row r="6" spans="1:6" s="3" customFormat="1" ht="21.75" customHeight="1">
      <c r="A6" s="196" t="s">
        <v>250</v>
      </c>
      <c r="B6" s="44"/>
      <c r="C6" s="19"/>
      <c r="D6" s="157" t="s">
        <v>365</v>
      </c>
      <c r="E6" s="19"/>
      <c r="F6" s="19"/>
    </row>
    <row r="7" spans="1:6" s="3" customFormat="1" ht="21.75" customHeight="1">
      <c r="A7" s="9" t="s">
        <v>379</v>
      </c>
      <c r="B7" s="44">
        <v>0</v>
      </c>
      <c r="C7" s="19"/>
      <c r="D7" s="64" t="s">
        <v>527</v>
      </c>
      <c r="E7" s="19">
        <v>34677</v>
      </c>
      <c r="F7" s="19"/>
    </row>
    <row r="8" spans="1:6" s="3" customFormat="1" ht="21.75" customHeight="1">
      <c r="A8" s="9" t="s">
        <v>380</v>
      </c>
      <c r="B8" s="44">
        <v>662495</v>
      </c>
      <c r="C8" s="19"/>
      <c r="D8" s="64" t="s">
        <v>43</v>
      </c>
      <c r="E8" s="19">
        <v>0</v>
      </c>
      <c r="F8" s="7">
        <f>E7+E8</f>
        <v>34677</v>
      </c>
    </row>
    <row r="9" spans="1:6" s="3" customFormat="1" ht="21.75" customHeight="1">
      <c r="A9" s="9" t="s">
        <v>381</v>
      </c>
      <c r="B9" s="44">
        <v>10658.7</v>
      </c>
      <c r="C9" s="19"/>
      <c r="D9" s="64"/>
      <c r="E9" s="19"/>
      <c r="F9" s="19"/>
    </row>
    <row r="10" spans="1:6" s="3" customFormat="1" ht="21.75" customHeight="1">
      <c r="A10" s="9" t="s">
        <v>88</v>
      </c>
      <c r="B10" s="44">
        <v>12790.44</v>
      </c>
      <c r="C10" s="19"/>
      <c r="D10" s="64"/>
      <c r="E10" s="19"/>
      <c r="F10" s="19"/>
    </row>
    <row r="11" spans="1:6" s="3" customFormat="1" ht="21.75" customHeight="1">
      <c r="A11" s="9" t="s">
        <v>382</v>
      </c>
      <c r="B11" s="44">
        <v>199472.66</v>
      </c>
      <c r="C11" s="9"/>
      <c r="D11" s="64"/>
      <c r="E11" s="19"/>
      <c r="F11" s="19"/>
    </row>
    <row r="12" spans="1:6" s="3" customFormat="1" ht="21.75" customHeight="1">
      <c r="A12" s="9" t="s">
        <v>451</v>
      </c>
      <c r="B12" s="44">
        <v>79500</v>
      </c>
      <c r="C12" s="7"/>
      <c r="D12" s="64"/>
      <c r="E12" s="19"/>
      <c r="F12" s="19"/>
    </row>
    <row r="13" spans="1:6" s="3" customFormat="1" ht="21.75" customHeight="1">
      <c r="A13" s="9" t="s">
        <v>436</v>
      </c>
      <c r="B13" s="44">
        <v>3000</v>
      </c>
      <c r="C13" s="7">
        <f>B7+B8+B9+B10+B11+B12+B13</f>
        <v>967916.7999999999</v>
      </c>
      <c r="D13" s="64"/>
      <c r="E13" s="19"/>
      <c r="F13" s="19"/>
    </row>
    <row r="14" spans="1:6" s="3" customFormat="1" ht="21.75" customHeight="1">
      <c r="A14" s="196" t="s">
        <v>412</v>
      </c>
      <c r="B14" s="44"/>
      <c r="C14" s="19"/>
      <c r="D14" s="64"/>
      <c r="E14" s="19"/>
      <c r="F14" s="19"/>
    </row>
    <row r="15" spans="1:6" s="3" customFormat="1" ht="21.75" customHeight="1">
      <c r="A15" s="9" t="s">
        <v>431</v>
      </c>
      <c r="B15" s="44">
        <v>600</v>
      </c>
      <c r="C15" s="19"/>
      <c r="D15" s="64"/>
      <c r="E15" s="19"/>
      <c r="F15" s="19"/>
    </row>
    <row r="16" spans="1:6" s="3" customFormat="1" ht="21.75" customHeight="1">
      <c r="A16" s="9" t="s">
        <v>452</v>
      </c>
      <c r="B16" s="44">
        <v>7000</v>
      </c>
      <c r="C16" s="19"/>
      <c r="D16" s="64"/>
      <c r="E16" s="19"/>
      <c r="F16" s="19"/>
    </row>
    <row r="17" spans="1:6" s="3" customFormat="1" ht="21.75" customHeight="1">
      <c r="A17" s="9" t="s">
        <v>453</v>
      </c>
      <c r="B17" s="44">
        <v>105931.2</v>
      </c>
      <c r="C17" s="19"/>
      <c r="D17" s="64"/>
      <c r="E17" s="19"/>
      <c r="F17" s="19"/>
    </row>
    <row r="18" spans="1:6" s="3" customFormat="1" ht="21.75" customHeight="1">
      <c r="A18" s="9" t="s">
        <v>454</v>
      </c>
      <c r="B18" s="44">
        <v>97537.44</v>
      </c>
      <c r="C18" s="7">
        <f>B15+B17+B18+B16</f>
        <v>211068.64</v>
      </c>
      <c r="D18" s="64"/>
      <c r="E18" s="19"/>
      <c r="F18" s="19"/>
    </row>
    <row r="19" spans="1:6" s="3" customFormat="1" ht="21.75" customHeight="1">
      <c r="A19" s="9" t="s">
        <v>521</v>
      </c>
      <c r="B19" s="44"/>
      <c r="C19" s="7">
        <v>179900</v>
      </c>
      <c r="D19" s="64"/>
      <c r="E19" s="19"/>
      <c r="F19" s="19"/>
    </row>
    <row r="20" spans="1:6" s="3" customFormat="1" ht="21.75" customHeight="1">
      <c r="A20" s="9" t="s">
        <v>378</v>
      </c>
      <c r="B20" s="44"/>
      <c r="C20" s="7">
        <v>662121</v>
      </c>
      <c r="D20" s="64"/>
      <c r="E20" s="19"/>
      <c r="F20" s="19"/>
    </row>
    <row r="21" spans="1:9" s="3" customFormat="1" ht="21.75" customHeight="1">
      <c r="A21" s="120" t="s">
        <v>520</v>
      </c>
      <c r="B21" s="46"/>
      <c r="C21" s="52">
        <v>9111718.35</v>
      </c>
      <c r="D21" s="150" t="s">
        <v>44</v>
      </c>
      <c r="E21" s="151"/>
      <c r="F21" s="151"/>
      <c r="I21" s="176"/>
    </row>
    <row r="22" spans="3:6" ht="21">
      <c r="C22" s="96">
        <f>SUM(C5:C21)</f>
        <v>52131446.87</v>
      </c>
      <c r="F22" s="96">
        <f>SUM(F5:F21)</f>
        <v>41033399.08</v>
      </c>
    </row>
    <row r="25" ht="21">
      <c r="C25" s="200" t="s">
        <v>383</v>
      </c>
    </row>
    <row r="26" spans="1:6" s="3" customFormat="1" ht="29.25" customHeight="1">
      <c r="A26" s="328" t="s">
        <v>247</v>
      </c>
      <c r="B26" s="328"/>
      <c r="C26" s="328"/>
      <c r="D26" s="328" t="s">
        <v>246</v>
      </c>
      <c r="E26" s="328"/>
      <c r="F26" s="328"/>
    </row>
    <row r="27" spans="1:6" ht="30.75" customHeight="1">
      <c r="A27" s="265" t="s">
        <v>40</v>
      </c>
      <c r="C27" s="266">
        <f>C22</f>
        <v>52131446.87</v>
      </c>
      <c r="D27" s="5" t="s">
        <v>40</v>
      </c>
      <c r="E27" s="222"/>
      <c r="F27" s="266">
        <f>F5+F8</f>
        <v>41033399.08</v>
      </c>
    </row>
    <row r="28" spans="1:9" s="3" customFormat="1" ht="21.75" customHeight="1">
      <c r="A28" s="196" t="s">
        <v>525</v>
      </c>
      <c r="B28" s="44">
        <v>4206363.6</v>
      </c>
      <c r="C28" s="19"/>
      <c r="D28" s="227" t="s">
        <v>526</v>
      </c>
      <c r="E28" s="19">
        <v>0</v>
      </c>
      <c r="F28" s="19"/>
      <c r="I28" s="214"/>
    </row>
    <row r="29" spans="1:9" s="3" customFormat="1" ht="21.75" customHeight="1">
      <c r="A29" s="9" t="s">
        <v>516</v>
      </c>
      <c r="B29" s="44">
        <v>4073469.1</v>
      </c>
      <c r="C29" s="19"/>
      <c r="D29" s="10" t="s">
        <v>251</v>
      </c>
      <c r="E29" s="19">
        <v>0</v>
      </c>
      <c r="F29" s="19"/>
      <c r="I29" s="214"/>
    </row>
    <row r="30" spans="1:9" s="3" customFormat="1" ht="21.75" customHeight="1">
      <c r="A30" s="9" t="s">
        <v>366</v>
      </c>
      <c r="B30" s="44">
        <f>6723+70465</f>
        <v>77188</v>
      </c>
      <c r="C30" s="19"/>
      <c r="D30" s="10" t="s">
        <v>403</v>
      </c>
      <c r="E30" s="19">
        <v>6000000</v>
      </c>
      <c r="F30" s="19"/>
      <c r="I30" s="214"/>
    </row>
    <row r="31" spans="1:9" s="3" customFormat="1" ht="21.75" customHeight="1">
      <c r="A31" s="9" t="s">
        <v>518</v>
      </c>
      <c r="B31" s="44">
        <v>17186</v>
      </c>
      <c r="C31" s="19"/>
      <c r="D31" s="10" t="s">
        <v>404</v>
      </c>
      <c r="E31" s="19">
        <v>0</v>
      </c>
      <c r="F31" s="19"/>
      <c r="I31" s="214"/>
    </row>
    <row r="32" spans="1:6" s="3" customFormat="1" ht="21.75" customHeight="1">
      <c r="A32" s="9" t="s">
        <v>528</v>
      </c>
      <c r="B32" s="44">
        <v>1018367.28</v>
      </c>
      <c r="C32" s="9"/>
      <c r="D32" s="10" t="s">
        <v>405</v>
      </c>
      <c r="E32" s="19">
        <v>6570098.66</v>
      </c>
      <c r="F32" s="19"/>
    </row>
    <row r="33" spans="1:6" s="3" customFormat="1" ht="21.75" customHeight="1">
      <c r="A33" s="9" t="s">
        <v>252</v>
      </c>
      <c r="B33" s="44">
        <v>2996866</v>
      </c>
      <c r="C33" s="9"/>
      <c r="D33" s="10" t="s">
        <v>406</v>
      </c>
      <c r="E33" s="19">
        <v>2653077.89</v>
      </c>
      <c r="F33" s="19"/>
    </row>
    <row r="34" spans="1:6" s="3" customFormat="1" ht="21.75" customHeight="1">
      <c r="A34" s="120" t="s">
        <v>529</v>
      </c>
      <c r="B34" s="46"/>
      <c r="C34" s="151">
        <f>B28+B29+B30-B31-B32-B33</f>
        <v>4324601.419999999</v>
      </c>
      <c r="D34" s="47" t="s">
        <v>407</v>
      </c>
      <c r="E34" s="151">
        <v>199472.66</v>
      </c>
      <c r="F34" s="52">
        <f>SUM(E28:E34)</f>
        <v>15422649.21</v>
      </c>
    </row>
    <row r="35" spans="1:6" s="3" customFormat="1" ht="27" customHeight="1" thickBot="1">
      <c r="A35" s="154" t="s">
        <v>82</v>
      </c>
      <c r="B35" s="207"/>
      <c r="C35" s="21">
        <f>C27+C34</f>
        <v>56456048.29</v>
      </c>
      <c r="D35" s="22" t="s">
        <v>82</v>
      </c>
      <c r="E35" s="177"/>
      <c r="F35" s="21">
        <f>F27+F34</f>
        <v>56456048.29</v>
      </c>
    </row>
    <row r="36" s="86" customFormat="1" ht="21.75" thickTop="1">
      <c r="F36" s="44"/>
    </row>
    <row r="37" spans="1:4" s="86" customFormat="1" ht="24" customHeight="1">
      <c r="A37" s="108" t="s">
        <v>333</v>
      </c>
      <c r="B37" s="299" t="s">
        <v>36</v>
      </c>
      <c r="C37" s="299"/>
      <c r="D37" s="5" t="s">
        <v>36</v>
      </c>
    </row>
    <row r="38" spans="2:4" ht="21">
      <c r="B38" s="67"/>
      <c r="C38" s="67"/>
      <c r="D38" s="67"/>
    </row>
    <row r="39" spans="1:4" ht="21">
      <c r="A39" s="68" t="s">
        <v>367</v>
      </c>
      <c r="B39" s="285" t="s">
        <v>417</v>
      </c>
      <c r="C39" s="285"/>
      <c r="D39" s="67" t="s">
        <v>432</v>
      </c>
    </row>
    <row r="40" spans="1:4" ht="21">
      <c r="A40" s="68" t="s">
        <v>368</v>
      </c>
      <c r="B40" s="307" t="s">
        <v>313</v>
      </c>
      <c r="C40" s="307"/>
      <c r="D40" s="67" t="s">
        <v>243</v>
      </c>
    </row>
  </sheetData>
  <mergeCells count="10">
    <mergeCell ref="B39:C39"/>
    <mergeCell ref="B40:C40"/>
    <mergeCell ref="B37:C37"/>
    <mergeCell ref="A1:F1"/>
    <mergeCell ref="A2:F2"/>
    <mergeCell ref="A3:F3"/>
    <mergeCell ref="D4:F4"/>
    <mergeCell ref="A4:C4"/>
    <mergeCell ref="A26:C26"/>
    <mergeCell ref="D26:F26"/>
  </mergeCells>
  <printOptions/>
  <pageMargins left="0.1968503937007874" right="0.1968503937007874" top="0.5118110236220472" bottom="0.2362204724409449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G29"/>
  <sheetViews>
    <sheetView workbookViewId="0" topLeftCell="A7">
      <selection activeCell="F22" sqref="F22"/>
    </sheetView>
  </sheetViews>
  <sheetFormatPr defaultColWidth="9.140625" defaultRowHeight="21.75"/>
  <cols>
    <col min="1" max="1" width="7.7109375" style="68" customWidth="1"/>
    <col min="2" max="2" width="15.57421875" style="68" customWidth="1"/>
    <col min="3" max="3" width="12.28125" style="68" customWidth="1"/>
    <col min="4" max="4" width="23.140625" style="68" customWidth="1"/>
    <col min="5" max="5" width="10.140625" style="68" customWidth="1"/>
    <col min="6" max="7" width="15.7109375" style="68" customWidth="1"/>
    <col min="8" max="8" width="16.57421875" style="68" customWidth="1"/>
    <col min="9" max="9" width="13.140625" style="68" customWidth="1"/>
    <col min="10" max="16384" width="9.140625" style="68" customWidth="1"/>
  </cols>
  <sheetData>
    <row r="1" spans="1:7" ht="21">
      <c r="A1" s="299" t="s">
        <v>0</v>
      </c>
      <c r="B1" s="299"/>
      <c r="C1" s="299"/>
      <c r="D1" s="299"/>
      <c r="E1" s="299"/>
      <c r="F1" s="299"/>
      <c r="G1" s="299"/>
    </row>
    <row r="2" spans="1:7" ht="21">
      <c r="A2" s="299" t="s">
        <v>522</v>
      </c>
      <c r="B2" s="299"/>
      <c r="C2" s="299"/>
      <c r="D2" s="299"/>
      <c r="E2" s="299"/>
      <c r="F2" s="299"/>
      <c r="G2" s="299"/>
    </row>
    <row r="3" spans="1:7" ht="21">
      <c r="A3" s="299" t="s">
        <v>523</v>
      </c>
      <c r="B3" s="299"/>
      <c r="C3" s="299"/>
      <c r="D3" s="299"/>
      <c r="E3" s="299"/>
      <c r="F3" s="299"/>
      <c r="G3" s="299"/>
    </row>
    <row r="4" spans="1:7" ht="28.5" customHeight="1">
      <c r="A4" s="329" t="s">
        <v>1</v>
      </c>
      <c r="B4" s="330"/>
      <c r="C4" s="330"/>
      <c r="D4" s="331"/>
      <c r="E4" s="267" t="s">
        <v>2</v>
      </c>
      <c r="F4" s="267" t="s">
        <v>3</v>
      </c>
      <c r="G4" s="267" t="s">
        <v>4</v>
      </c>
    </row>
    <row r="5" spans="1:7" ht="33" customHeight="1">
      <c r="A5" s="85" t="s">
        <v>317</v>
      </c>
      <c r="B5" s="86"/>
      <c r="C5" s="86"/>
      <c r="D5" s="86"/>
      <c r="E5" s="87" t="s">
        <v>318</v>
      </c>
      <c r="F5" s="88">
        <v>6000000</v>
      </c>
      <c r="G5" s="89"/>
    </row>
    <row r="6" spans="1:7" ht="22.5" customHeight="1">
      <c r="A6" s="85" t="s">
        <v>319</v>
      </c>
      <c r="B6" s="86"/>
      <c r="C6" s="86"/>
      <c r="D6" s="86"/>
      <c r="E6" s="90" t="s">
        <v>6</v>
      </c>
      <c r="F6" s="88">
        <v>0</v>
      </c>
      <c r="G6" s="89"/>
    </row>
    <row r="7" spans="1:7" ht="22.5" customHeight="1">
      <c r="A7" s="85" t="s">
        <v>475</v>
      </c>
      <c r="B7" s="86"/>
      <c r="C7" s="86"/>
      <c r="D7" s="86"/>
      <c r="E7" s="90" t="s">
        <v>7</v>
      </c>
      <c r="F7" s="88">
        <v>6570098.66</v>
      </c>
      <c r="G7" s="89"/>
    </row>
    <row r="8" spans="1:7" ht="22.5" customHeight="1">
      <c r="A8" s="85" t="s">
        <v>363</v>
      </c>
      <c r="B8" s="86"/>
      <c r="C8" s="86"/>
      <c r="D8" s="86"/>
      <c r="E8" s="90" t="s">
        <v>7</v>
      </c>
      <c r="F8" s="88">
        <v>2653077.89</v>
      </c>
      <c r="G8" s="89"/>
    </row>
    <row r="9" spans="1:7" ht="22.5" customHeight="1">
      <c r="A9" s="85" t="s">
        <v>364</v>
      </c>
      <c r="B9" s="86"/>
      <c r="C9" s="86"/>
      <c r="D9" s="86"/>
      <c r="E9" s="90" t="s">
        <v>7</v>
      </c>
      <c r="F9" s="88">
        <v>199472.66</v>
      </c>
      <c r="G9" s="89"/>
    </row>
    <row r="10" spans="1:7" ht="22.5" customHeight="1">
      <c r="A10" s="85" t="s">
        <v>524</v>
      </c>
      <c r="B10" s="86"/>
      <c r="C10" s="86"/>
      <c r="D10" s="86"/>
      <c r="E10" s="90" t="s">
        <v>39</v>
      </c>
      <c r="F10" s="88">
        <v>34677</v>
      </c>
      <c r="G10" s="89"/>
    </row>
    <row r="11" spans="1:7" ht="22.5" customHeight="1">
      <c r="A11" s="85"/>
      <c r="B11" s="86" t="s">
        <v>45</v>
      </c>
      <c r="C11" s="86"/>
      <c r="D11" s="86"/>
      <c r="E11" s="90" t="s">
        <v>27</v>
      </c>
      <c r="F11" s="88"/>
      <c r="G11" s="89">
        <v>4324601.42</v>
      </c>
    </row>
    <row r="12" spans="1:7" ht="22.5" customHeight="1">
      <c r="A12" s="85"/>
      <c r="B12" s="86" t="s">
        <v>448</v>
      </c>
      <c r="C12" s="86"/>
      <c r="D12" s="86"/>
      <c r="E12" s="90"/>
      <c r="F12" s="88">
        <v>0</v>
      </c>
      <c r="G12" s="89"/>
    </row>
    <row r="13" spans="1:7" ht="22.5" customHeight="1">
      <c r="A13" s="85"/>
      <c r="B13" s="86" t="s">
        <v>320</v>
      </c>
      <c r="C13" s="86"/>
      <c r="D13" s="86"/>
      <c r="E13" s="99"/>
      <c r="F13" s="86"/>
      <c r="G13" s="89">
        <v>9111718.35</v>
      </c>
    </row>
    <row r="14" spans="1:7" ht="22.5" customHeight="1">
      <c r="A14" s="85"/>
      <c r="B14" s="86" t="s">
        <v>485</v>
      </c>
      <c r="C14" s="86"/>
      <c r="D14" s="86"/>
      <c r="E14" s="99"/>
      <c r="F14" s="86"/>
      <c r="G14" s="89">
        <v>179900</v>
      </c>
    </row>
    <row r="15" spans="1:7" ht="22.5" customHeight="1">
      <c r="A15" s="85"/>
      <c r="B15" s="86" t="s">
        <v>419</v>
      </c>
      <c r="C15" s="86"/>
      <c r="D15" s="86"/>
      <c r="E15" s="90"/>
      <c r="F15" s="88"/>
      <c r="G15" s="89">
        <v>211068.64</v>
      </c>
    </row>
    <row r="16" spans="1:7" ht="22.5" customHeight="1">
      <c r="A16" s="85"/>
      <c r="B16" s="86" t="s">
        <v>377</v>
      </c>
      <c r="C16" s="86"/>
      <c r="D16" s="86"/>
      <c r="E16" s="99"/>
      <c r="F16" s="88"/>
      <c r="G16" s="89">
        <v>662121</v>
      </c>
    </row>
    <row r="17" spans="1:7" ht="22.5" customHeight="1">
      <c r="A17" s="85"/>
      <c r="B17" s="86" t="s">
        <v>447</v>
      </c>
      <c r="C17" s="86"/>
      <c r="D17" s="86"/>
      <c r="E17" s="99"/>
      <c r="F17" s="88"/>
      <c r="G17" s="89">
        <v>79500</v>
      </c>
    </row>
    <row r="18" spans="1:7" ht="22.5" customHeight="1">
      <c r="A18" s="85"/>
      <c r="B18" s="86" t="s">
        <v>441</v>
      </c>
      <c r="C18" s="86"/>
      <c r="D18" s="86"/>
      <c r="E18" s="99"/>
      <c r="F18" s="88"/>
      <c r="G18" s="89">
        <v>3000</v>
      </c>
    </row>
    <row r="19" spans="1:7" ht="22.5" customHeight="1">
      <c r="A19" s="85"/>
      <c r="B19" s="86" t="s">
        <v>331</v>
      </c>
      <c r="C19" s="86"/>
      <c r="D19" s="100"/>
      <c r="E19" s="90" t="s">
        <v>90</v>
      </c>
      <c r="F19" s="98"/>
      <c r="G19" s="89">
        <v>0</v>
      </c>
    </row>
    <row r="20" spans="1:7" ht="22.5" customHeight="1">
      <c r="A20" s="85"/>
      <c r="B20" s="86" t="s">
        <v>48</v>
      </c>
      <c r="C20" s="86"/>
      <c r="D20" s="100"/>
      <c r="E20" s="90" t="s">
        <v>30</v>
      </c>
      <c r="F20" s="98"/>
      <c r="G20" s="89">
        <v>662495</v>
      </c>
    </row>
    <row r="21" spans="1:7" ht="22.5" customHeight="1">
      <c r="A21" s="85"/>
      <c r="B21" s="86" t="s">
        <v>47</v>
      </c>
      <c r="C21" s="86"/>
      <c r="D21" s="100"/>
      <c r="E21" s="90" t="s">
        <v>29</v>
      </c>
      <c r="F21" s="98"/>
      <c r="G21" s="89">
        <v>10658.7</v>
      </c>
    </row>
    <row r="22" spans="1:7" ht="22.5" customHeight="1">
      <c r="A22" s="85"/>
      <c r="B22" s="86" t="s">
        <v>46</v>
      </c>
      <c r="C22" s="86"/>
      <c r="D22" s="100"/>
      <c r="E22" s="90" t="s">
        <v>28</v>
      </c>
      <c r="F22" s="98"/>
      <c r="G22" s="89">
        <v>12790.44</v>
      </c>
    </row>
    <row r="23" spans="1:7" ht="22.5" customHeight="1">
      <c r="A23" s="91"/>
      <c r="B23" s="92" t="s">
        <v>332</v>
      </c>
      <c r="C23" s="92"/>
      <c r="D23" s="101"/>
      <c r="E23" s="102"/>
      <c r="F23" s="103"/>
      <c r="G23" s="95">
        <v>199472.66</v>
      </c>
    </row>
    <row r="24" spans="6:7" ht="27" customHeight="1" thickBot="1">
      <c r="F24" s="104">
        <f>SUM(F5:F23)</f>
        <v>15457326.21</v>
      </c>
      <c r="G24" s="105">
        <f>SUM(G11:G23)</f>
        <v>15457326.209999999</v>
      </c>
    </row>
    <row r="25" ht="21" customHeight="1" thickTop="1"/>
    <row r="26" spans="2:7" ht="21">
      <c r="B26" s="309" t="s">
        <v>333</v>
      </c>
      <c r="C26" s="309"/>
      <c r="D26" s="299" t="s">
        <v>36</v>
      </c>
      <c r="E26" s="299"/>
      <c r="F26" s="299" t="s">
        <v>36</v>
      </c>
      <c r="G26" s="299"/>
    </row>
    <row r="27" ht="23.25" customHeight="1"/>
    <row r="28" spans="2:7" ht="21">
      <c r="B28" s="285" t="s">
        <v>418</v>
      </c>
      <c r="C28" s="285"/>
      <c r="D28" s="285" t="s">
        <v>417</v>
      </c>
      <c r="E28" s="285"/>
      <c r="F28" s="285" t="s">
        <v>433</v>
      </c>
      <c r="G28" s="285"/>
    </row>
    <row r="29" spans="2:7" ht="21">
      <c r="B29" s="285" t="s">
        <v>37</v>
      </c>
      <c r="C29" s="285"/>
      <c r="D29" s="285" t="s">
        <v>313</v>
      </c>
      <c r="E29" s="285"/>
      <c r="F29" s="285" t="s">
        <v>243</v>
      </c>
      <c r="G29" s="285"/>
    </row>
  </sheetData>
  <mergeCells count="13">
    <mergeCell ref="A1:G1"/>
    <mergeCell ref="A2:G2"/>
    <mergeCell ref="A3:G3"/>
    <mergeCell ref="A4:D4"/>
    <mergeCell ref="F29:G29"/>
    <mergeCell ref="F28:G28"/>
    <mergeCell ref="F26:G26"/>
    <mergeCell ref="B26:C26"/>
    <mergeCell ref="B28:C28"/>
    <mergeCell ref="B29:C29"/>
    <mergeCell ref="D26:E26"/>
    <mergeCell ref="D28:E28"/>
    <mergeCell ref="D29:E29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G78"/>
  <sheetViews>
    <sheetView workbookViewId="0" topLeftCell="A1">
      <selection activeCell="D8" sqref="D8"/>
    </sheetView>
  </sheetViews>
  <sheetFormatPr defaultColWidth="9.140625" defaultRowHeight="21.75"/>
  <cols>
    <col min="1" max="1" width="7.7109375" style="68" customWidth="1"/>
    <col min="2" max="2" width="15.57421875" style="68" customWidth="1"/>
    <col min="3" max="3" width="18.28125" style="68" customWidth="1"/>
    <col min="4" max="4" width="17.7109375" style="68" customWidth="1"/>
    <col min="5" max="5" width="9.57421875" style="68" customWidth="1"/>
    <col min="6" max="7" width="15.7109375" style="68" customWidth="1"/>
    <col min="8" max="16384" width="9.140625" style="68" customWidth="1"/>
  </cols>
  <sheetData>
    <row r="2" spans="1:7" ht="21">
      <c r="A2" s="299" t="s">
        <v>0</v>
      </c>
      <c r="B2" s="299"/>
      <c r="C2" s="299"/>
      <c r="D2" s="299"/>
      <c r="E2" s="299"/>
      <c r="F2" s="299"/>
      <c r="G2" s="299"/>
    </row>
    <row r="3" spans="1:7" ht="21">
      <c r="A3" s="299" t="s">
        <v>487</v>
      </c>
      <c r="B3" s="299"/>
      <c r="C3" s="299"/>
      <c r="D3" s="299"/>
      <c r="E3" s="299"/>
      <c r="F3" s="299"/>
      <c r="G3" s="299"/>
    </row>
    <row r="4" spans="1:7" ht="21">
      <c r="A4" s="299" t="s">
        <v>474</v>
      </c>
      <c r="B4" s="299"/>
      <c r="C4" s="299"/>
      <c r="D4" s="299"/>
      <c r="E4" s="299"/>
      <c r="F4" s="299"/>
      <c r="G4" s="299"/>
    </row>
    <row r="5" spans="1:7" ht="27.75" customHeight="1">
      <c r="A5" s="301" t="s">
        <v>1</v>
      </c>
      <c r="B5" s="302"/>
      <c r="C5" s="302"/>
      <c r="D5" s="303"/>
      <c r="E5" s="79" t="s">
        <v>2</v>
      </c>
      <c r="F5" s="79" t="s">
        <v>3</v>
      </c>
      <c r="G5" s="79" t="s">
        <v>4</v>
      </c>
    </row>
    <row r="6" spans="1:7" ht="25.5" customHeight="1">
      <c r="A6" s="80" t="s">
        <v>34</v>
      </c>
      <c r="B6" s="81"/>
      <c r="C6" s="81"/>
      <c r="D6" s="81"/>
      <c r="E6" s="82" t="s">
        <v>5</v>
      </c>
      <c r="F6" s="83">
        <v>0</v>
      </c>
      <c r="G6" s="84">
        <v>0</v>
      </c>
    </row>
    <row r="7" spans="1:7" ht="24" customHeight="1">
      <c r="A7" s="85" t="s">
        <v>317</v>
      </c>
      <c r="B7" s="86"/>
      <c r="C7" s="86"/>
      <c r="D7" s="86"/>
      <c r="E7" s="87" t="s">
        <v>318</v>
      </c>
      <c r="F7" s="88">
        <v>6000000</v>
      </c>
      <c r="G7" s="89">
        <v>0</v>
      </c>
    </row>
    <row r="8" spans="1:7" ht="24" customHeight="1">
      <c r="A8" s="85" t="s">
        <v>319</v>
      </c>
      <c r="B8" s="86"/>
      <c r="C8" s="86"/>
      <c r="D8" s="86"/>
      <c r="E8" s="90" t="s">
        <v>6</v>
      </c>
      <c r="F8" s="88">
        <v>0</v>
      </c>
      <c r="G8" s="89">
        <v>0</v>
      </c>
    </row>
    <row r="9" spans="1:7" ht="23.25" customHeight="1">
      <c r="A9" s="85" t="s">
        <v>475</v>
      </c>
      <c r="B9" s="86"/>
      <c r="C9" s="86"/>
      <c r="D9" s="86"/>
      <c r="E9" s="90" t="s">
        <v>7</v>
      </c>
      <c r="F9" s="88">
        <v>6570098.66</v>
      </c>
      <c r="G9" s="89">
        <v>0</v>
      </c>
    </row>
    <row r="10" spans="1:7" ht="21">
      <c r="A10" s="85" t="s">
        <v>363</v>
      </c>
      <c r="B10" s="86"/>
      <c r="C10" s="86"/>
      <c r="D10" s="86"/>
      <c r="E10" s="90" t="s">
        <v>7</v>
      </c>
      <c r="F10" s="88">
        <v>2653077.89</v>
      </c>
      <c r="G10" s="89">
        <v>0</v>
      </c>
    </row>
    <row r="11" spans="1:7" ht="21">
      <c r="A11" s="85" t="s">
        <v>364</v>
      </c>
      <c r="B11" s="86"/>
      <c r="C11" s="86"/>
      <c r="D11" s="86"/>
      <c r="E11" s="90" t="s">
        <v>7</v>
      </c>
      <c r="F11" s="88">
        <v>199472.66</v>
      </c>
      <c r="G11" s="89">
        <v>0</v>
      </c>
    </row>
    <row r="12" spans="1:7" ht="21">
      <c r="A12" s="85" t="s">
        <v>449</v>
      </c>
      <c r="B12" s="86"/>
      <c r="C12" s="86"/>
      <c r="D12" s="86"/>
      <c r="E12" s="90" t="s">
        <v>39</v>
      </c>
      <c r="F12" s="88">
        <v>51863</v>
      </c>
      <c r="G12" s="89">
        <v>0</v>
      </c>
    </row>
    <row r="13" spans="1:7" ht="21">
      <c r="A13" s="85" t="s">
        <v>43</v>
      </c>
      <c r="B13" s="86"/>
      <c r="C13" s="86"/>
      <c r="D13" s="86"/>
      <c r="E13" s="87" t="s">
        <v>423</v>
      </c>
      <c r="F13" s="88">
        <v>0</v>
      </c>
      <c r="G13" s="89">
        <v>0</v>
      </c>
    </row>
    <row r="14" spans="1:7" ht="21">
      <c r="A14" s="85" t="s">
        <v>83</v>
      </c>
      <c r="B14" s="86"/>
      <c r="C14" s="86"/>
      <c r="D14" s="86"/>
      <c r="E14" s="87"/>
      <c r="F14" s="88">
        <v>0</v>
      </c>
      <c r="G14" s="89">
        <v>0</v>
      </c>
    </row>
    <row r="15" spans="1:7" ht="21">
      <c r="A15" s="85" t="s">
        <v>25</v>
      </c>
      <c r="B15" s="86"/>
      <c r="C15" s="86"/>
      <c r="D15" s="86"/>
      <c r="E15" s="90" t="s">
        <v>26</v>
      </c>
      <c r="F15" s="88">
        <v>888560</v>
      </c>
      <c r="G15" s="89">
        <v>0</v>
      </c>
    </row>
    <row r="16" spans="1:7" ht="21">
      <c r="A16" s="85" t="s">
        <v>8</v>
      </c>
      <c r="B16" s="86"/>
      <c r="C16" s="86"/>
      <c r="D16" s="86"/>
      <c r="E16" s="90" t="s">
        <v>9</v>
      </c>
      <c r="F16" s="88">
        <v>2000067</v>
      </c>
      <c r="G16" s="89">
        <v>0</v>
      </c>
    </row>
    <row r="17" spans="1:7" ht="21">
      <c r="A17" s="85" t="s">
        <v>373</v>
      </c>
      <c r="B17" s="86"/>
      <c r="C17" s="86"/>
      <c r="D17" s="86"/>
      <c r="E17" s="90" t="s">
        <v>10</v>
      </c>
      <c r="F17" s="88">
        <v>842400</v>
      </c>
      <c r="G17" s="89">
        <v>0</v>
      </c>
    </row>
    <row r="18" spans="1:7" ht="21">
      <c r="A18" s="85" t="s">
        <v>11</v>
      </c>
      <c r="B18" s="86"/>
      <c r="C18" s="86"/>
      <c r="D18" s="86"/>
      <c r="E18" s="90" t="s">
        <v>12</v>
      </c>
      <c r="F18" s="88">
        <v>2121966</v>
      </c>
      <c r="G18" s="89">
        <v>0</v>
      </c>
    </row>
    <row r="19" spans="1:7" ht="21">
      <c r="A19" s="85" t="s">
        <v>13</v>
      </c>
      <c r="B19" s="86"/>
      <c r="C19" s="86"/>
      <c r="D19" s="86"/>
      <c r="E19" s="90" t="s">
        <v>14</v>
      </c>
      <c r="F19" s="88">
        <v>3126585.62</v>
      </c>
      <c r="G19" s="89">
        <v>0</v>
      </c>
    </row>
    <row r="20" spans="1:7" ht="21">
      <c r="A20" s="85" t="s">
        <v>15</v>
      </c>
      <c r="B20" s="86"/>
      <c r="C20" s="86"/>
      <c r="D20" s="86"/>
      <c r="E20" s="90" t="s">
        <v>16</v>
      </c>
      <c r="F20" s="88">
        <v>1965005.3</v>
      </c>
      <c r="G20" s="89">
        <v>0</v>
      </c>
    </row>
    <row r="21" spans="1:7" ht="21">
      <c r="A21" s="85" t="s">
        <v>17</v>
      </c>
      <c r="B21" s="86"/>
      <c r="C21" s="86"/>
      <c r="D21" s="86"/>
      <c r="E21" s="90" t="s">
        <v>18</v>
      </c>
      <c r="F21" s="88">
        <v>379458.79</v>
      </c>
      <c r="G21" s="89">
        <v>0</v>
      </c>
    </row>
    <row r="22" spans="1:7" ht="21">
      <c r="A22" s="85" t="s">
        <v>19</v>
      </c>
      <c r="B22" s="86"/>
      <c r="C22" s="86"/>
      <c r="D22" s="86"/>
      <c r="E22" s="90" t="s">
        <v>20</v>
      </c>
      <c r="F22" s="88">
        <v>2291264.71</v>
      </c>
      <c r="G22" s="89">
        <v>0</v>
      </c>
    </row>
    <row r="23" spans="1:7" ht="21">
      <c r="A23" s="85" t="s">
        <v>21</v>
      </c>
      <c r="B23" s="86"/>
      <c r="C23" s="86"/>
      <c r="D23" s="86"/>
      <c r="E23" s="90" t="s">
        <v>22</v>
      </c>
      <c r="F23" s="88">
        <v>199380</v>
      </c>
      <c r="G23" s="89">
        <v>0</v>
      </c>
    </row>
    <row r="24" spans="1:7" ht="21">
      <c r="A24" s="85" t="s">
        <v>23</v>
      </c>
      <c r="B24" s="86"/>
      <c r="C24" s="86"/>
      <c r="D24" s="86"/>
      <c r="E24" s="90" t="s">
        <v>24</v>
      </c>
      <c r="F24" s="88">
        <v>2253200</v>
      </c>
      <c r="G24" s="89">
        <v>0</v>
      </c>
    </row>
    <row r="25" spans="1:7" ht="21">
      <c r="A25" s="85" t="s">
        <v>393</v>
      </c>
      <c r="B25" s="86"/>
      <c r="C25" s="86"/>
      <c r="D25" s="86"/>
      <c r="E25" s="90">
        <v>550</v>
      </c>
      <c r="F25" s="88"/>
      <c r="G25" s="89"/>
    </row>
    <row r="26" spans="1:7" ht="21">
      <c r="A26" s="85"/>
      <c r="B26" s="86" t="s">
        <v>45</v>
      </c>
      <c r="C26" s="86"/>
      <c r="D26" s="86"/>
      <c r="E26" s="90" t="s">
        <v>27</v>
      </c>
      <c r="F26" s="88">
        <v>0</v>
      </c>
      <c r="G26" s="89">
        <v>1279962.6</v>
      </c>
    </row>
    <row r="27" spans="1:7" ht="21">
      <c r="A27" s="85"/>
      <c r="B27" s="86" t="s">
        <v>320</v>
      </c>
      <c r="C27" s="86"/>
      <c r="D27" s="86"/>
      <c r="E27" s="90">
        <v>703</v>
      </c>
      <c r="F27" s="88">
        <v>0</v>
      </c>
      <c r="G27" s="89">
        <v>8093351.07</v>
      </c>
    </row>
    <row r="28" spans="1:7" ht="21">
      <c r="A28" s="85"/>
      <c r="B28" s="86" t="s">
        <v>321</v>
      </c>
      <c r="C28" s="86"/>
      <c r="D28" s="86"/>
      <c r="E28" s="90" t="s">
        <v>108</v>
      </c>
      <c r="F28" s="88">
        <v>0</v>
      </c>
      <c r="G28" s="89">
        <v>105103.71</v>
      </c>
    </row>
    <row r="29" spans="1:7" ht="21">
      <c r="A29" s="85"/>
      <c r="B29" s="86" t="s">
        <v>439</v>
      </c>
      <c r="C29" s="86"/>
      <c r="D29" s="86"/>
      <c r="E29" s="90" t="s">
        <v>110</v>
      </c>
      <c r="F29" s="88">
        <v>0</v>
      </c>
      <c r="G29" s="89">
        <v>199031.59</v>
      </c>
    </row>
    <row r="30" spans="1:7" ht="21">
      <c r="A30" s="85"/>
      <c r="B30" s="86" t="s">
        <v>396</v>
      </c>
      <c r="C30" s="86"/>
      <c r="D30" s="86"/>
      <c r="E30" s="90" t="s">
        <v>112</v>
      </c>
      <c r="F30" s="88">
        <v>0</v>
      </c>
      <c r="G30" s="89">
        <v>4064</v>
      </c>
    </row>
    <row r="31" spans="1:7" ht="21">
      <c r="A31" s="85"/>
      <c r="B31" s="86" t="s">
        <v>329</v>
      </c>
      <c r="C31" s="86"/>
      <c r="D31" s="86"/>
      <c r="E31" s="90" t="s">
        <v>159</v>
      </c>
      <c r="F31" s="88">
        <v>0</v>
      </c>
      <c r="G31" s="89">
        <v>16700</v>
      </c>
    </row>
    <row r="32" spans="1:7" ht="21">
      <c r="A32" s="85"/>
      <c r="B32" s="86" t="s">
        <v>413</v>
      </c>
      <c r="C32" s="86"/>
      <c r="D32" s="86"/>
      <c r="E32" s="87" t="s">
        <v>163</v>
      </c>
      <c r="F32" s="88"/>
      <c r="G32" s="89">
        <v>3300</v>
      </c>
    </row>
    <row r="33" spans="1:7" ht="21">
      <c r="A33" s="85"/>
      <c r="B33" s="86" t="s">
        <v>374</v>
      </c>
      <c r="C33" s="86"/>
      <c r="D33" s="86"/>
      <c r="E33" s="87" t="s">
        <v>165</v>
      </c>
      <c r="F33" s="88">
        <v>0</v>
      </c>
      <c r="G33" s="89">
        <v>7100</v>
      </c>
    </row>
    <row r="34" spans="1:7" ht="21">
      <c r="A34" s="85"/>
      <c r="B34" s="86" t="s">
        <v>476</v>
      </c>
      <c r="C34" s="86"/>
      <c r="D34" s="86"/>
      <c r="E34" s="87"/>
      <c r="F34" s="88"/>
      <c r="G34" s="89">
        <v>460</v>
      </c>
    </row>
    <row r="35" spans="1:7" ht="22.5" customHeight="1">
      <c r="A35" s="85"/>
      <c r="B35" s="86" t="s">
        <v>397</v>
      </c>
      <c r="C35" s="86"/>
      <c r="D35" s="86"/>
      <c r="E35" s="87" t="s">
        <v>186</v>
      </c>
      <c r="F35" s="88">
        <v>0</v>
      </c>
      <c r="G35" s="89">
        <v>64500</v>
      </c>
    </row>
    <row r="36" spans="1:7" ht="22.5" customHeight="1">
      <c r="A36" s="85"/>
      <c r="B36" s="86" t="s">
        <v>330</v>
      </c>
      <c r="C36" s="86"/>
      <c r="D36" s="86"/>
      <c r="E36" s="90" t="s">
        <v>188</v>
      </c>
      <c r="F36" s="88">
        <v>0</v>
      </c>
      <c r="G36" s="89">
        <v>136284.62</v>
      </c>
    </row>
    <row r="37" spans="1:7" ht="22.5" customHeight="1">
      <c r="A37" s="91"/>
      <c r="B37" s="92" t="s">
        <v>54</v>
      </c>
      <c r="C37" s="92"/>
      <c r="D37" s="92"/>
      <c r="E37" s="93" t="s">
        <v>198</v>
      </c>
      <c r="F37" s="94">
        <v>0</v>
      </c>
      <c r="G37" s="95">
        <v>498895</v>
      </c>
    </row>
    <row r="38" spans="6:7" ht="21">
      <c r="F38" s="96">
        <f>SUM(F6:F37)</f>
        <v>31542399.630000003</v>
      </c>
      <c r="G38" s="96">
        <f>SUM(G26:G37)</f>
        <v>10408752.59</v>
      </c>
    </row>
    <row r="39" spans="1:7" ht="21">
      <c r="A39" s="304" t="s">
        <v>42</v>
      </c>
      <c r="B39" s="304"/>
      <c r="C39" s="304"/>
      <c r="D39" s="304"/>
      <c r="E39" s="304"/>
      <c r="F39" s="304"/>
      <c r="G39" s="304"/>
    </row>
    <row r="40" spans="1:7" ht="24.75" customHeight="1">
      <c r="A40" s="286" t="s">
        <v>1</v>
      </c>
      <c r="B40" s="287"/>
      <c r="C40" s="287"/>
      <c r="D40" s="288"/>
      <c r="E40" s="107" t="s">
        <v>2</v>
      </c>
      <c r="F40" s="107" t="s">
        <v>3</v>
      </c>
      <c r="G40" s="107" t="s">
        <v>4</v>
      </c>
    </row>
    <row r="41" spans="1:7" ht="24.75" customHeight="1">
      <c r="A41" s="305" t="s">
        <v>40</v>
      </c>
      <c r="B41" s="306"/>
      <c r="C41" s="306"/>
      <c r="D41" s="306"/>
      <c r="E41" s="82"/>
      <c r="F41" s="83">
        <f>F38</f>
        <v>31542399.630000003</v>
      </c>
      <c r="G41" s="84">
        <f>G38</f>
        <v>10408752.59</v>
      </c>
    </row>
    <row r="42" spans="1:7" ht="22.5" customHeight="1">
      <c r="A42" s="85"/>
      <c r="B42" s="86" t="s">
        <v>55</v>
      </c>
      <c r="C42" s="86"/>
      <c r="D42" s="86"/>
      <c r="E42" s="90" t="s">
        <v>203</v>
      </c>
      <c r="F42" s="88">
        <v>0</v>
      </c>
      <c r="G42" s="89">
        <v>48500</v>
      </c>
    </row>
    <row r="43" spans="1:7" ht="22.5" customHeight="1">
      <c r="A43" s="85"/>
      <c r="B43" s="86" t="s">
        <v>440</v>
      </c>
      <c r="C43" s="86"/>
      <c r="D43" s="86"/>
      <c r="E43" s="90" t="s">
        <v>78</v>
      </c>
      <c r="F43" s="88">
        <v>0</v>
      </c>
      <c r="G43" s="89">
        <v>19536</v>
      </c>
    </row>
    <row r="44" spans="1:7" ht="21">
      <c r="A44" s="85"/>
      <c r="B44" s="86" t="s">
        <v>424</v>
      </c>
      <c r="C44" s="86"/>
      <c r="D44" s="86"/>
      <c r="E44" s="90"/>
      <c r="F44" s="88">
        <v>0</v>
      </c>
      <c r="G44" s="89">
        <v>7567542</v>
      </c>
    </row>
    <row r="45" spans="1:7" ht="21">
      <c r="A45" s="85"/>
      <c r="B45" s="86" t="s">
        <v>322</v>
      </c>
      <c r="C45" s="86"/>
      <c r="D45" s="86"/>
      <c r="E45" s="90" t="s">
        <v>323</v>
      </c>
      <c r="F45" s="88">
        <v>0</v>
      </c>
      <c r="G45" s="89">
        <f>2356454.68+5201852.73</f>
        <v>7558307.41</v>
      </c>
    </row>
    <row r="46" spans="1:7" ht="21">
      <c r="A46" s="85"/>
      <c r="B46" s="86" t="s">
        <v>49</v>
      </c>
      <c r="C46" s="86"/>
      <c r="D46" s="86"/>
      <c r="E46" s="90" t="s">
        <v>324</v>
      </c>
      <c r="F46" s="88">
        <v>0</v>
      </c>
      <c r="G46" s="89">
        <v>61416.49</v>
      </c>
    </row>
    <row r="47" spans="1:7" ht="21">
      <c r="A47" s="85"/>
      <c r="B47" s="86" t="s">
        <v>50</v>
      </c>
      <c r="C47" s="86"/>
      <c r="D47" s="86"/>
      <c r="E47" s="90" t="s">
        <v>325</v>
      </c>
      <c r="F47" s="88">
        <v>0</v>
      </c>
      <c r="G47" s="89">
        <v>1050375.95</v>
      </c>
    </row>
    <row r="48" spans="1:7" ht="21">
      <c r="A48" s="85"/>
      <c r="B48" s="86" t="s">
        <v>51</v>
      </c>
      <c r="C48" s="86"/>
      <c r="D48" s="86"/>
      <c r="E48" s="97" t="s">
        <v>326</v>
      </c>
      <c r="F48" s="98">
        <v>0</v>
      </c>
      <c r="G48" s="89">
        <v>2529378.74</v>
      </c>
    </row>
    <row r="49" spans="1:7" ht="21">
      <c r="A49" s="85"/>
      <c r="B49" s="86" t="s">
        <v>477</v>
      </c>
      <c r="C49" s="86"/>
      <c r="D49" s="86"/>
      <c r="E49" s="87" t="s">
        <v>425</v>
      </c>
      <c r="F49" s="88">
        <v>0</v>
      </c>
      <c r="G49" s="89">
        <v>24611</v>
      </c>
    </row>
    <row r="50" spans="1:7" ht="21">
      <c r="A50" s="85"/>
      <c r="B50" s="86" t="s">
        <v>52</v>
      </c>
      <c r="C50" s="86"/>
      <c r="D50" s="86"/>
      <c r="E50" s="90" t="s">
        <v>327</v>
      </c>
      <c r="F50" s="88">
        <v>0</v>
      </c>
      <c r="G50" s="89">
        <v>188759.31</v>
      </c>
    </row>
    <row r="51" spans="1:7" ht="21">
      <c r="A51" s="85"/>
      <c r="B51" s="86" t="s">
        <v>53</v>
      </c>
      <c r="C51" s="86"/>
      <c r="D51" s="86"/>
      <c r="E51" s="90" t="s">
        <v>328</v>
      </c>
      <c r="F51" s="88">
        <v>0</v>
      </c>
      <c r="G51" s="89">
        <v>57490.7</v>
      </c>
    </row>
    <row r="52" spans="1:7" ht="21">
      <c r="A52" s="85"/>
      <c r="B52" s="86" t="s">
        <v>447</v>
      </c>
      <c r="C52" s="86"/>
      <c r="D52" s="86"/>
      <c r="E52" s="90"/>
      <c r="F52" s="88">
        <v>0</v>
      </c>
      <c r="G52" s="89">
        <v>79500</v>
      </c>
    </row>
    <row r="53" spans="1:7" ht="21">
      <c r="A53" s="85"/>
      <c r="B53" s="86" t="s">
        <v>441</v>
      </c>
      <c r="C53" s="86"/>
      <c r="D53" s="86"/>
      <c r="E53" s="90"/>
      <c r="F53" s="88">
        <v>0</v>
      </c>
      <c r="G53" s="89">
        <v>3000</v>
      </c>
    </row>
    <row r="54" spans="1:7" ht="21">
      <c r="A54" s="85"/>
      <c r="B54" s="86" t="s">
        <v>478</v>
      </c>
      <c r="C54" s="86"/>
      <c r="D54" s="86"/>
      <c r="E54" s="90"/>
      <c r="F54" s="88">
        <v>0</v>
      </c>
      <c r="G54" s="89">
        <v>0</v>
      </c>
    </row>
    <row r="55" spans="1:7" ht="21">
      <c r="A55" s="85"/>
      <c r="B55" s="86" t="s">
        <v>479</v>
      </c>
      <c r="C55" s="86"/>
      <c r="D55" s="86"/>
      <c r="E55" s="90"/>
      <c r="F55" s="88">
        <v>0</v>
      </c>
      <c r="G55" s="89">
        <v>0</v>
      </c>
    </row>
    <row r="56" spans="1:7" ht="21">
      <c r="A56" s="85"/>
      <c r="B56" s="86" t="s">
        <v>480</v>
      </c>
      <c r="C56" s="86"/>
      <c r="D56" s="86"/>
      <c r="E56" s="90"/>
      <c r="F56" s="88">
        <v>0</v>
      </c>
      <c r="G56" s="89">
        <v>0</v>
      </c>
    </row>
    <row r="57" spans="1:7" ht="21">
      <c r="A57" s="85"/>
      <c r="B57" s="86" t="s">
        <v>481</v>
      </c>
      <c r="C57" s="86"/>
      <c r="D57" s="86"/>
      <c r="E57" s="90"/>
      <c r="F57" s="88">
        <v>0</v>
      </c>
      <c r="G57" s="89">
        <v>0</v>
      </c>
    </row>
    <row r="58" spans="1:7" ht="21">
      <c r="A58" s="85"/>
      <c r="B58" s="86" t="s">
        <v>482</v>
      </c>
      <c r="C58" s="86"/>
      <c r="D58" s="86"/>
      <c r="E58" s="90"/>
      <c r="F58" s="88">
        <v>0</v>
      </c>
      <c r="G58" s="89">
        <v>0</v>
      </c>
    </row>
    <row r="59" spans="1:7" ht="21">
      <c r="A59" s="85"/>
      <c r="B59" s="86" t="s">
        <v>483</v>
      </c>
      <c r="C59" s="86"/>
      <c r="D59" s="86"/>
      <c r="E59" s="90"/>
      <c r="F59" s="88">
        <v>0</v>
      </c>
      <c r="G59" s="89">
        <v>6723</v>
      </c>
    </row>
    <row r="60" spans="1:7" ht="21">
      <c r="A60" s="85"/>
      <c r="B60" s="86" t="s">
        <v>398</v>
      </c>
      <c r="C60" s="86"/>
      <c r="D60" s="86"/>
      <c r="E60" s="90"/>
      <c r="F60" s="88">
        <v>0</v>
      </c>
      <c r="G60" s="89">
        <v>0</v>
      </c>
    </row>
    <row r="61" spans="1:7" ht="21">
      <c r="A61" s="85"/>
      <c r="B61" s="86" t="s">
        <v>484</v>
      </c>
      <c r="C61" s="86"/>
      <c r="D61" s="86"/>
      <c r="E61" s="90"/>
      <c r="F61" s="88">
        <v>0</v>
      </c>
      <c r="G61" s="89">
        <v>0</v>
      </c>
    </row>
    <row r="62" spans="1:7" ht="21">
      <c r="A62" s="85"/>
      <c r="B62" s="86" t="s">
        <v>485</v>
      </c>
      <c r="C62" s="86"/>
      <c r="D62" s="86"/>
      <c r="E62" s="90"/>
      <c r="F62" s="88">
        <v>0</v>
      </c>
      <c r="G62" s="89">
        <v>179900</v>
      </c>
    </row>
    <row r="63" spans="1:7" ht="22.5" customHeight="1">
      <c r="A63" s="85"/>
      <c r="B63" s="86" t="s">
        <v>414</v>
      </c>
      <c r="C63" s="86"/>
      <c r="D63" s="86"/>
      <c r="E63" s="99"/>
      <c r="F63" s="88">
        <v>0</v>
      </c>
      <c r="G63" s="89">
        <v>211068.64</v>
      </c>
    </row>
    <row r="64" spans="1:7" ht="22.5" customHeight="1">
      <c r="A64" s="85"/>
      <c r="B64" s="86" t="s">
        <v>399</v>
      </c>
      <c r="C64" s="86"/>
      <c r="D64" s="86"/>
      <c r="E64" s="99"/>
      <c r="F64" s="88">
        <v>0</v>
      </c>
      <c r="G64" s="89">
        <v>662121</v>
      </c>
    </row>
    <row r="65" spans="1:7" ht="22.5" customHeight="1">
      <c r="A65" s="85"/>
      <c r="B65" s="86" t="s">
        <v>331</v>
      </c>
      <c r="C65" s="86"/>
      <c r="D65" s="100"/>
      <c r="E65" s="90" t="s">
        <v>90</v>
      </c>
      <c r="F65" s="98">
        <v>0</v>
      </c>
      <c r="G65" s="89">
        <v>0</v>
      </c>
    </row>
    <row r="66" spans="1:7" ht="22.5" customHeight="1">
      <c r="A66" s="85"/>
      <c r="B66" s="86" t="s">
        <v>48</v>
      </c>
      <c r="C66" s="86"/>
      <c r="D66" s="100"/>
      <c r="E66" s="90" t="s">
        <v>30</v>
      </c>
      <c r="F66" s="98">
        <v>0</v>
      </c>
      <c r="G66" s="89">
        <v>662495</v>
      </c>
    </row>
    <row r="67" spans="1:7" ht="22.5" customHeight="1">
      <c r="A67" s="85"/>
      <c r="B67" s="86" t="s">
        <v>47</v>
      </c>
      <c r="C67" s="86"/>
      <c r="D67" s="100"/>
      <c r="E67" s="90" t="s">
        <v>29</v>
      </c>
      <c r="F67" s="98">
        <v>0</v>
      </c>
      <c r="G67" s="89">
        <v>10658.7</v>
      </c>
    </row>
    <row r="68" spans="1:7" ht="22.5" customHeight="1">
      <c r="A68" s="85"/>
      <c r="B68" s="86" t="s">
        <v>46</v>
      </c>
      <c r="C68" s="86"/>
      <c r="D68" s="100"/>
      <c r="E68" s="90" t="s">
        <v>28</v>
      </c>
      <c r="F68" s="98">
        <v>0</v>
      </c>
      <c r="G68" s="89">
        <v>12790.44</v>
      </c>
    </row>
    <row r="69" spans="1:7" ht="22.5" customHeight="1">
      <c r="A69" s="85"/>
      <c r="B69" s="86" t="s">
        <v>332</v>
      </c>
      <c r="C69" s="86"/>
      <c r="D69" s="100"/>
      <c r="E69" s="99"/>
      <c r="F69" s="98">
        <v>0</v>
      </c>
      <c r="G69" s="89">
        <v>199472.66</v>
      </c>
    </row>
    <row r="70" spans="1:7" ht="22.5" customHeight="1">
      <c r="A70" s="91"/>
      <c r="B70" s="92" t="s">
        <v>486</v>
      </c>
      <c r="C70" s="92"/>
      <c r="D70" s="101"/>
      <c r="E70" s="102"/>
      <c r="F70" s="103">
        <v>0</v>
      </c>
      <c r="G70" s="95">
        <v>0</v>
      </c>
    </row>
    <row r="71" spans="6:7" ht="25.5" customHeight="1" thickBot="1">
      <c r="F71" s="104">
        <f>SUM(F41:F70)</f>
        <v>31542399.630000003</v>
      </c>
      <c r="G71" s="105">
        <f>SUM(G41:G70)</f>
        <v>31542399.63</v>
      </c>
    </row>
    <row r="72" spans="6:7" ht="18.75" customHeight="1" thickTop="1">
      <c r="F72" s="88"/>
      <c r="G72" s="88"/>
    </row>
    <row r="73" spans="1:7" ht="21">
      <c r="A73" s="299" t="s">
        <v>333</v>
      </c>
      <c r="B73" s="299"/>
      <c r="C73" s="299" t="s">
        <v>36</v>
      </c>
      <c r="D73" s="299"/>
      <c r="E73" s="299" t="s">
        <v>36</v>
      </c>
      <c r="F73" s="299"/>
      <c r="G73" s="299"/>
    </row>
    <row r="74" ht="24.75" customHeight="1"/>
    <row r="75" spans="1:7" ht="21">
      <c r="A75" s="285" t="s">
        <v>41</v>
      </c>
      <c r="B75" s="285"/>
      <c r="C75" s="68" t="s">
        <v>426</v>
      </c>
      <c r="E75" s="285" t="s">
        <v>427</v>
      </c>
      <c r="F75" s="285"/>
      <c r="G75" s="285"/>
    </row>
    <row r="76" spans="1:7" ht="21">
      <c r="A76" s="285" t="s">
        <v>37</v>
      </c>
      <c r="B76" s="285"/>
      <c r="C76" s="68" t="s">
        <v>428</v>
      </c>
      <c r="E76" s="285" t="s">
        <v>243</v>
      </c>
      <c r="F76" s="285"/>
      <c r="G76" s="285"/>
    </row>
    <row r="77" s="86" customFormat="1" ht="21"/>
    <row r="78" spans="6:7" s="86" customFormat="1" ht="21">
      <c r="F78" s="106"/>
      <c r="G78" s="106"/>
    </row>
    <row r="79" s="86" customFormat="1" ht="21"/>
    <row r="80" s="86" customFormat="1" ht="21"/>
    <row r="81" s="86" customFormat="1" ht="21"/>
    <row r="82" s="86" customFormat="1" ht="21"/>
    <row r="83" s="86" customFormat="1" ht="21"/>
    <row r="84" s="86" customFormat="1" ht="21"/>
    <row r="85" s="86" customFormat="1" ht="21"/>
    <row r="86" s="86" customFormat="1" ht="21"/>
    <row r="87" s="86" customFormat="1" ht="21"/>
    <row r="88" s="86" customFormat="1" ht="21"/>
    <row r="89" s="86" customFormat="1" ht="21"/>
    <row r="90" s="86" customFormat="1" ht="21"/>
    <row r="91" s="86" customFormat="1" ht="21"/>
    <row r="92" s="86" customFormat="1" ht="21"/>
    <row r="93" s="86" customFormat="1" ht="21"/>
    <row r="94" s="86" customFormat="1" ht="21"/>
    <row r="95" s="86" customFormat="1" ht="21"/>
    <row r="96" s="86" customFormat="1" ht="21"/>
    <row r="97" s="86" customFormat="1" ht="21"/>
    <row r="98" s="86" customFormat="1" ht="21"/>
    <row r="99" s="86" customFormat="1" ht="21"/>
    <row r="100" s="86" customFormat="1" ht="21"/>
    <row r="101" s="86" customFormat="1" ht="21"/>
    <row r="102" s="86" customFormat="1" ht="21"/>
    <row r="103" s="86" customFormat="1" ht="21"/>
    <row r="104" s="86" customFormat="1" ht="21"/>
    <row r="105" s="86" customFormat="1" ht="21"/>
    <row r="106" s="86" customFormat="1" ht="21"/>
    <row r="107" s="86" customFormat="1" ht="21"/>
    <row r="108" s="86" customFormat="1" ht="21"/>
    <row r="109" s="86" customFormat="1" ht="21"/>
    <row r="110" s="86" customFormat="1" ht="21"/>
    <row r="111" s="86" customFormat="1" ht="21"/>
    <row r="112" s="86" customFormat="1" ht="21"/>
    <row r="113" s="86" customFormat="1" ht="21"/>
    <row r="114" s="86" customFormat="1" ht="21"/>
    <row r="115" s="86" customFormat="1" ht="21"/>
    <row r="116" s="86" customFormat="1" ht="21"/>
    <row r="117" s="86" customFormat="1" ht="21"/>
    <row r="118" s="86" customFormat="1" ht="21"/>
    <row r="119" s="86" customFormat="1" ht="21"/>
    <row r="120" s="86" customFormat="1" ht="21"/>
    <row r="121" s="86" customFormat="1" ht="21"/>
  </sheetData>
  <mergeCells count="14">
    <mergeCell ref="A41:D41"/>
    <mergeCell ref="A73:B73"/>
    <mergeCell ref="C73:D73"/>
    <mergeCell ref="E73:G73"/>
    <mergeCell ref="A75:B75"/>
    <mergeCell ref="E75:G75"/>
    <mergeCell ref="A76:B76"/>
    <mergeCell ref="E76:G76"/>
    <mergeCell ref="A40:D40"/>
    <mergeCell ref="A2:G2"/>
    <mergeCell ref="A3:G3"/>
    <mergeCell ref="A5:D5"/>
    <mergeCell ref="A4:G4"/>
    <mergeCell ref="A39:G3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F154"/>
  <sheetViews>
    <sheetView workbookViewId="0" topLeftCell="A136">
      <selection activeCell="E65" sqref="E65"/>
    </sheetView>
  </sheetViews>
  <sheetFormatPr defaultColWidth="9.140625" defaultRowHeight="21.75"/>
  <cols>
    <col min="1" max="1" width="52.00390625" style="3" customWidth="1"/>
    <col min="2" max="2" width="7.421875" style="3" customWidth="1"/>
    <col min="3" max="4" width="13.421875" style="3" customWidth="1"/>
    <col min="5" max="5" width="4.28125" style="3" customWidth="1"/>
    <col min="6" max="6" width="12.7109375" style="3" customWidth="1"/>
    <col min="7" max="16384" width="9.140625" style="3" customWidth="1"/>
  </cols>
  <sheetData>
    <row r="1" spans="1:6" ht="21">
      <c r="A1" s="299" t="s">
        <v>0</v>
      </c>
      <c r="B1" s="299"/>
      <c r="C1" s="299"/>
      <c r="D1" s="299"/>
      <c r="E1" s="299"/>
      <c r="F1" s="299"/>
    </row>
    <row r="2" spans="1:6" ht="21">
      <c r="A2" s="299" t="s">
        <v>491</v>
      </c>
      <c r="B2" s="299"/>
      <c r="C2" s="299"/>
      <c r="D2" s="299"/>
      <c r="E2" s="299"/>
      <c r="F2" s="299"/>
    </row>
    <row r="3" spans="1:6" ht="21">
      <c r="A3" s="309" t="s">
        <v>492</v>
      </c>
      <c r="B3" s="309"/>
      <c r="C3" s="309"/>
      <c r="D3" s="309"/>
      <c r="E3" s="293"/>
      <c r="F3" s="293"/>
    </row>
    <row r="4" spans="1:6" ht="24.75" customHeight="1">
      <c r="A4" s="109" t="s">
        <v>103</v>
      </c>
      <c r="B4" s="109" t="s">
        <v>63</v>
      </c>
      <c r="C4" s="110" t="s">
        <v>60</v>
      </c>
      <c r="D4" s="111" t="s">
        <v>104</v>
      </c>
      <c r="E4" s="112" t="s">
        <v>277</v>
      </c>
      <c r="F4" s="113" t="s">
        <v>278</v>
      </c>
    </row>
    <row r="5" spans="1:6" ht="24.75" customHeight="1">
      <c r="A5" s="114"/>
      <c r="B5" s="114" t="s">
        <v>64</v>
      </c>
      <c r="C5" s="115"/>
      <c r="D5" s="116"/>
      <c r="E5" s="117" t="s">
        <v>206</v>
      </c>
      <c r="F5" s="118" t="s">
        <v>279</v>
      </c>
    </row>
    <row r="6" spans="1:6" ht="18.75">
      <c r="A6" s="119" t="s">
        <v>105</v>
      </c>
      <c r="B6" s="120"/>
      <c r="C6" s="120"/>
      <c r="D6" s="120"/>
      <c r="F6" s="24"/>
    </row>
    <row r="7" spans="1:6" ht="18.75">
      <c r="A7" s="121" t="s">
        <v>106</v>
      </c>
      <c r="B7" s="122" t="s">
        <v>74</v>
      </c>
      <c r="C7" s="24"/>
      <c r="D7" s="24"/>
      <c r="E7" s="123"/>
      <c r="F7" s="24"/>
    </row>
    <row r="8" spans="1:6" ht="18.75">
      <c r="A8" s="124" t="s">
        <v>107</v>
      </c>
      <c r="B8" s="125" t="s">
        <v>108</v>
      </c>
      <c r="C8" s="126">
        <v>65000</v>
      </c>
      <c r="D8" s="127">
        <v>105103.71</v>
      </c>
      <c r="E8" s="128" t="s">
        <v>277</v>
      </c>
      <c r="F8" s="129">
        <f>D8-C8</f>
        <v>40103.71000000001</v>
      </c>
    </row>
    <row r="9" spans="1:6" ht="18.75">
      <c r="A9" s="15" t="s">
        <v>109</v>
      </c>
      <c r="B9" s="130" t="s">
        <v>110</v>
      </c>
      <c r="C9" s="12">
        <v>200000</v>
      </c>
      <c r="D9" s="131">
        <v>199031.59</v>
      </c>
      <c r="E9" s="132" t="s">
        <v>206</v>
      </c>
      <c r="F9" s="133">
        <f>C9-D9</f>
        <v>968.4100000000035</v>
      </c>
    </row>
    <row r="10" spans="1:6" ht="18.75">
      <c r="A10" s="15" t="s">
        <v>111</v>
      </c>
      <c r="B10" s="130" t="s">
        <v>112</v>
      </c>
      <c r="C10" s="12">
        <v>3000</v>
      </c>
      <c r="D10" s="131">
        <v>4064</v>
      </c>
      <c r="E10" s="132" t="s">
        <v>277</v>
      </c>
      <c r="F10" s="133">
        <f>D10-C10</f>
        <v>1064</v>
      </c>
    </row>
    <row r="11" spans="1:6" ht="18.75">
      <c r="A11" s="15" t="s">
        <v>113</v>
      </c>
      <c r="B11" s="130" t="s">
        <v>114</v>
      </c>
      <c r="C11" s="134">
        <v>0</v>
      </c>
      <c r="D11" s="135">
        <v>0</v>
      </c>
      <c r="E11" s="132" t="s">
        <v>206</v>
      </c>
      <c r="F11" s="133">
        <f>C11-D11</f>
        <v>0</v>
      </c>
    </row>
    <row r="12" spans="1:6" ht="18.75">
      <c r="A12" s="15" t="s">
        <v>115</v>
      </c>
      <c r="B12" s="130" t="s">
        <v>116</v>
      </c>
      <c r="C12" s="134">
        <v>0</v>
      </c>
      <c r="D12" s="135">
        <v>0</v>
      </c>
      <c r="E12" s="132" t="s">
        <v>206</v>
      </c>
      <c r="F12" s="133">
        <f>C12-D12</f>
        <v>0</v>
      </c>
    </row>
    <row r="13" spans="1:6" ht="18.75">
      <c r="A13" s="9" t="s">
        <v>375</v>
      </c>
      <c r="B13" s="136" t="s">
        <v>117</v>
      </c>
      <c r="C13" s="137">
        <v>0</v>
      </c>
      <c r="D13" s="138">
        <v>0</v>
      </c>
      <c r="E13" s="139" t="s">
        <v>206</v>
      </c>
      <c r="F13" s="129">
        <f>C13-D13</f>
        <v>0</v>
      </c>
    </row>
    <row r="14" spans="1:6" ht="25.5" customHeight="1">
      <c r="A14" s="140" t="s">
        <v>82</v>
      </c>
      <c r="B14" s="141"/>
      <c r="C14" s="142">
        <f>SUM(C8:C13)</f>
        <v>268000</v>
      </c>
      <c r="D14" s="143">
        <f>SUM(D8:D13)</f>
        <v>308199.3</v>
      </c>
      <c r="E14" s="144" t="s">
        <v>277</v>
      </c>
      <c r="F14" s="145">
        <f>D14-C14</f>
        <v>40199.29999999999</v>
      </c>
    </row>
    <row r="15" spans="1:6" ht="24" customHeight="1">
      <c r="A15" s="146" t="s">
        <v>118</v>
      </c>
      <c r="B15" s="147" t="s">
        <v>75</v>
      </c>
      <c r="C15" s="127"/>
      <c r="D15" s="126"/>
      <c r="E15" s="148"/>
      <c r="F15" s="124"/>
    </row>
    <row r="16" spans="1:6" ht="18.75">
      <c r="A16" s="30" t="s">
        <v>119</v>
      </c>
      <c r="B16" s="132" t="s">
        <v>120</v>
      </c>
      <c r="C16" s="131">
        <v>0</v>
      </c>
      <c r="D16" s="12">
        <v>0</v>
      </c>
      <c r="E16" s="149" t="s">
        <v>206</v>
      </c>
      <c r="F16" s="12">
        <v>0</v>
      </c>
    </row>
    <row r="17" spans="1:6" ht="18.75">
      <c r="A17" s="30" t="s">
        <v>121</v>
      </c>
      <c r="B17" s="132" t="s">
        <v>122</v>
      </c>
      <c r="C17" s="135">
        <v>0</v>
      </c>
      <c r="D17" s="134">
        <v>0</v>
      </c>
      <c r="E17" s="149" t="s">
        <v>206</v>
      </c>
      <c r="F17" s="12">
        <v>0</v>
      </c>
    </row>
    <row r="18" spans="1:6" ht="18.75">
      <c r="A18" s="30" t="s">
        <v>123</v>
      </c>
      <c r="B18" s="132" t="s">
        <v>124</v>
      </c>
      <c r="C18" s="135">
        <v>0</v>
      </c>
      <c r="D18" s="134">
        <v>0</v>
      </c>
      <c r="E18" s="149" t="s">
        <v>206</v>
      </c>
      <c r="F18" s="12">
        <v>0</v>
      </c>
    </row>
    <row r="19" spans="1:6" ht="18.75">
      <c r="A19" s="30" t="s">
        <v>125</v>
      </c>
      <c r="B19" s="132" t="s">
        <v>126</v>
      </c>
      <c r="C19" s="135">
        <v>0</v>
      </c>
      <c r="D19" s="134">
        <v>0</v>
      </c>
      <c r="E19" s="149" t="s">
        <v>206</v>
      </c>
      <c r="F19" s="12">
        <v>0</v>
      </c>
    </row>
    <row r="20" spans="1:6" ht="18.75">
      <c r="A20" s="30" t="s">
        <v>127</v>
      </c>
      <c r="B20" s="132" t="s">
        <v>128</v>
      </c>
      <c r="C20" s="135">
        <v>0</v>
      </c>
      <c r="D20" s="134">
        <v>0</v>
      </c>
      <c r="E20" s="149" t="s">
        <v>206</v>
      </c>
      <c r="F20" s="12">
        <v>0</v>
      </c>
    </row>
    <row r="21" spans="1:6" ht="18.75">
      <c r="A21" s="30" t="s">
        <v>129</v>
      </c>
      <c r="B21" s="132" t="s">
        <v>130</v>
      </c>
      <c r="C21" s="135">
        <v>0</v>
      </c>
      <c r="D21" s="134">
        <v>0</v>
      </c>
      <c r="E21" s="149" t="s">
        <v>206</v>
      </c>
      <c r="F21" s="12">
        <v>0</v>
      </c>
    </row>
    <row r="22" spans="1:6" ht="18.75">
      <c r="A22" s="30" t="s">
        <v>131</v>
      </c>
      <c r="B22" s="132" t="s">
        <v>132</v>
      </c>
      <c r="C22" s="135">
        <v>0</v>
      </c>
      <c r="D22" s="134">
        <v>0</v>
      </c>
      <c r="E22" s="149" t="s">
        <v>206</v>
      </c>
      <c r="F22" s="12">
        <v>0</v>
      </c>
    </row>
    <row r="23" spans="1:6" ht="18.75">
      <c r="A23" s="30" t="s">
        <v>133</v>
      </c>
      <c r="B23" s="132" t="s">
        <v>134</v>
      </c>
      <c r="C23" s="135">
        <v>0</v>
      </c>
      <c r="D23" s="134">
        <v>0</v>
      </c>
      <c r="E23" s="149" t="s">
        <v>206</v>
      </c>
      <c r="F23" s="12">
        <v>0</v>
      </c>
    </row>
    <row r="24" spans="1:6" ht="18.75">
      <c r="A24" s="30" t="s">
        <v>135</v>
      </c>
      <c r="B24" s="132"/>
      <c r="C24" s="135"/>
      <c r="D24" s="134"/>
      <c r="E24" s="30"/>
      <c r="F24" s="12"/>
    </row>
    <row r="25" spans="1:6" ht="18.75">
      <c r="A25" s="30" t="s">
        <v>136</v>
      </c>
      <c r="B25" s="132"/>
      <c r="C25" s="135"/>
      <c r="D25" s="134"/>
      <c r="E25" s="30"/>
      <c r="F25" s="12"/>
    </row>
    <row r="26" spans="1:6" ht="18.75">
      <c r="A26" s="30" t="s">
        <v>137</v>
      </c>
      <c r="B26" s="132" t="s">
        <v>138</v>
      </c>
      <c r="C26" s="135">
        <v>0</v>
      </c>
      <c r="D26" s="134">
        <v>0</v>
      </c>
      <c r="E26" s="149" t="s">
        <v>206</v>
      </c>
      <c r="F26" s="12">
        <v>0</v>
      </c>
    </row>
    <row r="27" spans="1:6" ht="18.75">
      <c r="A27" s="30" t="s">
        <v>139</v>
      </c>
      <c r="B27" s="132" t="s">
        <v>140</v>
      </c>
      <c r="C27" s="135">
        <v>0</v>
      </c>
      <c r="D27" s="134">
        <v>0</v>
      </c>
      <c r="E27" s="149" t="s">
        <v>206</v>
      </c>
      <c r="F27" s="12">
        <v>0</v>
      </c>
    </row>
    <row r="28" spans="1:6" ht="18.75">
      <c r="A28" s="30" t="s">
        <v>141</v>
      </c>
      <c r="B28" s="132"/>
      <c r="C28" s="135"/>
      <c r="D28" s="134"/>
      <c r="E28" s="30"/>
      <c r="F28" s="12"/>
    </row>
    <row r="29" spans="1:6" ht="18.75">
      <c r="A29" s="30" t="s">
        <v>142</v>
      </c>
      <c r="B29" s="132"/>
      <c r="C29" s="135"/>
      <c r="D29" s="134"/>
      <c r="E29" s="30"/>
      <c r="F29" s="12"/>
    </row>
    <row r="30" spans="1:6" ht="18.75">
      <c r="A30" s="30" t="s">
        <v>143</v>
      </c>
      <c r="B30" s="132" t="s">
        <v>144</v>
      </c>
      <c r="C30" s="135">
        <v>0</v>
      </c>
      <c r="D30" s="134">
        <v>0</v>
      </c>
      <c r="E30" s="149" t="s">
        <v>206</v>
      </c>
      <c r="F30" s="12">
        <v>0</v>
      </c>
    </row>
    <row r="31" spans="1:6" ht="18.75">
      <c r="A31" s="30" t="s">
        <v>145</v>
      </c>
      <c r="B31" s="132" t="s">
        <v>146</v>
      </c>
      <c r="C31" s="135">
        <v>0</v>
      </c>
      <c r="D31" s="134">
        <v>0</v>
      </c>
      <c r="E31" s="149" t="s">
        <v>206</v>
      </c>
      <c r="F31" s="12">
        <v>0</v>
      </c>
    </row>
    <row r="32" spans="1:6" ht="18.75">
      <c r="A32" s="30" t="s">
        <v>147</v>
      </c>
      <c r="B32" s="132" t="s">
        <v>148</v>
      </c>
      <c r="C32" s="135">
        <v>0</v>
      </c>
      <c r="D32" s="134">
        <v>0</v>
      </c>
      <c r="E32" s="149" t="s">
        <v>206</v>
      </c>
      <c r="F32" s="12">
        <v>0</v>
      </c>
    </row>
    <row r="33" spans="1:6" ht="18.75">
      <c r="A33" s="30" t="s">
        <v>151</v>
      </c>
      <c r="B33" s="132" t="s">
        <v>152</v>
      </c>
      <c r="C33" s="135">
        <v>0</v>
      </c>
      <c r="D33" s="134">
        <v>0</v>
      </c>
      <c r="E33" s="149" t="s">
        <v>206</v>
      </c>
      <c r="F33" s="12">
        <v>0</v>
      </c>
    </row>
    <row r="34" spans="1:6" ht="18.75">
      <c r="A34" s="30" t="s">
        <v>153</v>
      </c>
      <c r="B34" s="132"/>
      <c r="C34" s="130"/>
      <c r="D34" s="134"/>
      <c r="E34" s="30"/>
      <c r="F34" s="12"/>
    </row>
    <row r="35" spans="1:6" ht="18.75">
      <c r="A35" s="30" t="s">
        <v>154</v>
      </c>
      <c r="B35" s="132" t="s">
        <v>155</v>
      </c>
      <c r="C35" s="135">
        <v>0</v>
      </c>
      <c r="D35" s="134">
        <v>0</v>
      </c>
      <c r="E35" s="149" t="s">
        <v>206</v>
      </c>
      <c r="F35" s="12">
        <v>0</v>
      </c>
    </row>
    <row r="36" spans="1:6" ht="18.75">
      <c r="A36" s="64" t="s">
        <v>156</v>
      </c>
      <c r="B36" s="65" t="s">
        <v>157</v>
      </c>
      <c r="C36" s="44">
        <v>0</v>
      </c>
      <c r="D36" s="19">
        <v>0</v>
      </c>
      <c r="E36" s="149" t="s">
        <v>206</v>
      </c>
      <c r="F36" s="19">
        <v>0</v>
      </c>
    </row>
    <row r="37" spans="1:6" ht="18.75">
      <c r="A37" s="30" t="s">
        <v>158</v>
      </c>
      <c r="B37" s="132" t="s">
        <v>159</v>
      </c>
      <c r="C37" s="131">
        <v>5000</v>
      </c>
      <c r="D37" s="12">
        <v>16700</v>
      </c>
      <c r="E37" s="132" t="s">
        <v>277</v>
      </c>
      <c r="F37" s="133">
        <f>D37-C37</f>
        <v>11700</v>
      </c>
    </row>
    <row r="38" spans="1:6" ht="18.75">
      <c r="A38" s="30" t="s">
        <v>160</v>
      </c>
      <c r="B38" s="132" t="s">
        <v>161</v>
      </c>
      <c r="C38" s="131">
        <v>0</v>
      </c>
      <c r="D38" s="12">
        <v>0</v>
      </c>
      <c r="E38" s="15"/>
      <c r="F38" s="12">
        <v>0</v>
      </c>
    </row>
    <row r="39" spans="1:6" ht="18.75">
      <c r="A39" s="55" t="s">
        <v>162</v>
      </c>
      <c r="B39" s="201" t="s">
        <v>163</v>
      </c>
      <c r="C39" s="202">
        <v>0</v>
      </c>
      <c r="D39" s="26">
        <v>3300</v>
      </c>
      <c r="E39" s="201" t="s">
        <v>277</v>
      </c>
      <c r="F39" s="26">
        <f>D39-C39</f>
        <v>3300</v>
      </c>
    </row>
    <row r="40" spans="1:6" ht="18.75">
      <c r="A40" s="63" t="s">
        <v>164</v>
      </c>
      <c r="B40" s="203" t="s">
        <v>165</v>
      </c>
      <c r="C40" s="204">
        <v>50000</v>
      </c>
      <c r="D40" s="18">
        <v>7100</v>
      </c>
      <c r="E40" s="203" t="s">
        <v>206</v>
      </c>
      <c r="F40" s="205">
        <f>C40-D40</f>
        <v>42900</v>
      </c>
    </row>
    <row r="41" spans="1:6" ht="18.75">
      <c r="A41" s="10"/>
      <c r="B41" s="136"/>
      <c r="C41" s="44"/>
      <c r="D41" s="44"/>
      <c r="E41" s="10"/>
      <c r="F41" s="44"/>
    </row>
    <row r="42" spans="1:6" ht="18.75">
      <c r="A42" s="10"/>
      <c r="B42" s="136"/>
      <c r="C42" s="44"/>
      <c r="D42" s="44"/>
      <c r="E42" s="10"/>
      <c r="F42" s="44"/>
    </row>
    <row r="43" spans="1:6" ht="18.75">
      <c r="A43" s="308" t="s">
        <v>149</v>
      </c>
      <c r="B43" s="308"/>
      <c r="C43" s="308"/>
      <c r="D43" s="308"/>
      <c r="E43" s="308"/>
      <c r="F43" s="308"/>
    </row>
    <row r="44" spans="1:6" ht="24.75" customHeight="1">
      <c r="A44" s="109" t="s">
        <v>103</v>
      </c>
      <c r="B44" s="109" t="s">
        <v>63</v>
      </c>
      <c r="C44" s="110" t="s">
        <v>60</v>
      </c>
      <c r="D44" s="111" t="s">
        <v>104</v>
      </c>
      <c r="E44" s="112" t="s">
        <v>277</v>
      </c>
      <c r="F44" s="113" t="s">
        <v>278</v>
      </c>
    </row>
    <row r="45" spans="1:6" ht="24.75" customHeight="1">
      <c r="A45" s="114"/>
      <c r="B45" s="114" t="s">
        <v>64</v>
      </c>
      <c r="C45" s="115"/>
      <c r="D45" s="116"/>
      <c r="E45" s="117" t="s">
        <v>206</v>
      </c>
      <c r="F45" s="118" t="s">
        <v>279</v>
      </c>
    </row>
    <row r="46" spans="1:6" ht="18.75">
      <c r="A46" s="119" t="s">
        <v>105</v>
      </c>
      <c r="B46" s="120"/>
      <c r="C46" s="120"/>
      <c r="D46" s="120"/>
      <c r="F46" s="24"/>
    </row>
    <row r="47" spans="1:6" ht="18.75">
      <c r="A47" s="152" t="s">
        <v>150</v>
      </c>
      <c r="B47" s="122"/>
      <c r="C47" s="153"/>
      <c r="D47" s="24"/>
      <c r="E47" s="123"/>
      <c r="F47" s="24"/>
    </row>
    <row r="48" spans="1:6" ht="24" customHeight="1">
      <c r="A48" s="30" t="s">
        <v>493</v>
      </c>
      <c r="B48" s="132" t="s">
        <v>166</v>
      </c>
      <c r="C48" s="131">
        <v>2000</v>
      </c>
      <c r="D48" s="12">
        <v>460</v>
      </c>
      <c r="E48" s="149" t="s">
        <v>206</v>
      </c>
      <c r="F48" s="19">
        <f>C48-D48</f>
        <v>1540</v>
      </c>
    </row>
    <row r="49" spans="1:6" ht="18.75">
      <c r="A49" s="30" t="s">
        <v>167</v>
      </c>
      <c r="B49" s="132" t="s">
        <v>168</v>
      </c>
      <c r="C49" s="131">
        <v>0</v>
      </c>
      <c r="D49" s="12">
        <v>0</v>
      </c>
      <c r="E49" s="132"/>
      <c r="F49" s="12">
        <v>0</v>
      </c>
    </row>
    <row r="50" spans="1:6" ht="18.75">
      <c r="A50" s="30" t="s">
        <v>169</v>
      </c>
      <c r="B50" s="132" t="s">
        <v>170</v>
      </c>
      <c r="C50" s="131">
        <v>0</v>
      </c>
      <c r="D50" s="12">
        <v>0</v>
      </c>
      <c r="E50" s="175"/>
      <c r="F50" s="12">
        <v>0</v>
      </c>
    </row>
    <row r="51" spans="1:6" ht="18.75">
      <c r="A51" s="30" t="s">
        <v>171</v>
      </c>
      <c r="B51" s="132" t="s">
        <v>172</v>
      </c>
      <c r="C51" s="131">
        <v>0</v>
      </c>
      <c r="D51" s="12">
        <v>0</v>
      </c>
      <c r="E51" s="149"/>
      <c r="F51" s="12">
        <v>0</v>
      </c>
    </row>
    <row r="52" spans="1:6" ht="18.75">
      <c r="A52" s="30" t="s">
        <v>173</v>
      </c>
      <c r="B52" s="132"/>
      <c r="C52" s="131"/>
      <c r="D52" s="12"/>
      <c r="E52" s="149"/>
      <c r="F52" s="12"/>
    </row>
    <row r="53" spans="1:6" ht="18.75">
      <c r="A53" s="30" t="s">
        <v>174</v>
      </c>
      <c r="B53" s="132" t="s">
        <v>175</v>
      </c>
      <c r="C53" s="131">
        <v>0</v>
      </c>
      <c r="D53" s="12">
        <v>0</v>
      </c>
      <c r="E53" s="149"/>
      <c r="F53" s="12">
        <v>0</v>
      </c>
    </row>
    <row r="54" spans="1:6" ht="18.75">
      <c r="A54" s="30" t="s">
        <v>176</v>
      </c>
      <c r="B54" s="132" t="s">
        <v>177</v>
      </c>
      <c r="C54" s="131">
        <v>0</v>
      </c>
      <c r="D54" s="12">
        <v>0</v>
      </c>
      <c r="E54" s="149"/>
      <c r="F54" s="12">
        <v>0</v>
      </c>
    </row>
    <row r="55" spans="1:6" ht="18.75">
      <c r="A55" s="30" t="s">
        <v>178</v>
      </c>
      <c r="B55" s="132" t="s">
        <v>179</v>
      </c>
      <c r="C55" s="131">
        <v>0</v>
      </c>
      <c r="D55" s="12">
        <v>0</v>
      </c>
      <c r="E55" s="149"/>
      <c r="F55" s="12">
        <v>0</v>
      </c>
    </row>
    <row r="56" spans="1:6" ht="18.75">
      <c r="A56" s="64" t="s">
        <v>180</v>
      </c>
      <c r="B56" s="65" t="s">
        <v>181</v>
      </c>
      <c r="C56" s="44">
        <v>0</v>
      </c>
      <c r="D56" s="19">
        <v>0</v>
      </c>
      <c r="E56" s="208"/>
      <c r="F56" s="34">
        <v>0</v>
      </c>
    </row>
    <row r="57" spans="1:6" ht="24" customHeight="1">
      <c r="A57" s="22" t="s">
        <v>82</v>
      </c>
      <c r="B57" s="154"/>
      <c r="C57" s="155">
        <f>SUM(C36:C56)</f>
        <v>57000</v>
      </c>
      <c r="D57" s="156">
        <f>SUM(D36:D56)</f>
        <v>27560</v>
      </c>
      <c r="E57" s="144" t="s">
        <v>206</v>
      </c>
      <c r="F57" s="145">
        <f>C57-D57</f>
        <v>29440</v>
      </c>
    </row>
    <row r="58" spans="1:6" ht="18.75">
      <c r="A58" s="157" t="s">
        <v>182</v>
      </c>
      <c r="B58" s="65" t="s">
        <v>76</v>
      </c>
      <c r="C58" s="10"/>
      <c r="D58" s="9"/>
      <c r="E58" s="55"/>
      <c r="F58" s="56"/>
    </row>
    <row r="59" spans="1:6" ht="18.75">
      <c r="A59" s="30" t="s">
        <v>183</v>
      </c>
      <c r="B59" s="132" t="s">
        <v>184</v>
      </c>
      <c r="C59" s="131">
        <v>0</v>
      </c>
      <c r="D59" s="12">
        <v>0</v>
      </c>
      <c r="E59" s="30"/>
      <c r="F59" s="12">
        <v>0</v>
      </c>
    </row>
    <row r="60" spans="1:6" ht="18.75">
      <c r="A60" s="30" t="s">
        <v>185</v>
      </c>
      <c r="B60" s="132" t="s">
        <v>186</v>
      </c>
      <c r="C60" s="131">
        <v>0</v>
      </c>
      <c r="D60" s="12">
        <v>64500</v>
      </c>
      <c r="E60" s="149" t="s">
        <v>277</v>
      </c>
      <c r="F60" s="12">
        <f>D60-C60</f>
        <v>64500</v>
      </c>
    </row>
    <row r="61" spans="1:6" ht="18.75">
      <c r="A61" s="30" t="s">
        <v>187</v>
      </c>
      <c r="B61" s="132" t="s">
        <v>188</v>
      </c>
      <c r="C61" s="131">
        <v>250000</v>
      </c>
      <c r="D61" s="12">
        <v>136284.62</v>
      </c>
      <c r="E61" s="149" t="s">
        <v>206</v>
      </c>
      <c r="F61" s="133">
        <f>C61-D61</f>
        <v>113715.38</v>
      </c>
    </row>
    <row r="62" spans="1:6" ht="18.75">
      <c r="A62" s="30" t="s">
        <v>189</v>
      </c>
      <c r="B62" s="132" t="s">
        <v>190</v>
      </c>
      <c r="C62" s="131">
        <v>0</v>
      </c>
      <c r="D62" s="12">
        <v>0</v>
      </c>
      <c r="E62" s="30"/>
      <c r="F62" s="12">
        <v>0</v>
      </c>
    </row>
    <row r="63" spans="1:6" ht="18.75">
      <c r="A63" s="64" t="s">
        <v>191</v>
      </c>
      <c r="B63" s="65" t="s">
        <v>192</v>
      </c>
      <c r="C63" s="44">
        <v>0</v>
      </c>
      <c r="D63" s="19">
        <v>0</v>
      </c>
      <c r="E63" s="62"/>
      <c r="F63" s="34">
        <v>0</v>
      </c>
    </row>
    <row r="64" spans="1:6" ht="24" customHeight="1">
      <c r="A64" s="22" t="s">
        <v>82</v>
      </c>
      <c r="B64" s="154"/>
      <c r="C64" s="155">
        <f>SUM(C59:C63)</f>
        <v>250000</v>
      </c>
      <c r="D64" s="156">
        <f>SUM(D59:D63)</f>
        <v>200784.62</v>
      </c>
      <c r="E64" s="144" t="s">
        <v>206</v>
      </c>
      <c r="F64" s="145">
        <f>C64-D64</f>
        <v>49215.380000000005</v>
      </c>
    </row>
    <row r="65" spans="1:6" ht="24" customHeight="1">
      <c r="A65" s="158" t="s">
        <v>193</v>
      </c>
      <c r="B65" s="159" t="s">
        <v>77</v>
      </c>
      <c r="C65" s="160"/>
      <c r="D65" s="160"/>
      <c r="E65" s="55"/>
      <c r="F65" s="160"/>
    </row>
    <row r="66" spans="1:6" ht="18.75">
      <c r="A66" s="15" t="s">
        <v>194</v>
      </c>
      <c r="B66" s="149" t="s">
        <v>195</v>
      </c>
      <c r="C66" s="134">
        <v>0</v>
      </c>
      <c r="D66" s="161">
        <v>0</v>
      </c>
      <c r="E66" s="30"/>
      <c r="F66" s="12">
        <v>0</v>
      </c>
    </row>
    <row r="67" spans="1:6" ht="18.75">
      <c r="A67" s="15" t="s">
        <v>196</v>
      </c>
      <c r="B67" s="149" t="s">
        <v>197</v>
      </c>
      <c r="C67" s="134">
        <v>0</v>
      </c>
      <c r="D67" s="161">
        <v>0</v>
      </c>
      <c r="E67" s="62"/>
      <c r="F67" s="34">
        <v>0</v>
      </c>
    </row>
    <row r="68" spans="1:6" ht="18.75">
      <c r="A68" s="9" t="s">
        <v>488</v>
      </c>
      <c r="B68" s="162" t="s">
        <v>198</v>
      </c>
      <c r="C68" s="137">
        <v>300000</v>
      </c>
      <c r="D68" s="163">
        <v>498895</v>
      </c>
      <c r="E68" s="164" t="s">
        <v>277</v>
      </c>
      <c r="F68" s="165">
        <f>D68-C68</f>
        <v>198895</v>
      </c>
    </row>
    <row r="69" spans="1:6" ht="24" customHeight="1">
      <c r="A69" s="22" t="s">
        <v>82</v>
      </c>
      <c r="B69" s="144"/>
      <c r="C69" s="166">
        <f>SUM(C66:C68)</f>
        <v>300000</v>
      </c>
      <c r="D69" s="167">
        <f>SUM(D66:D68)</f>
        <v>498895</v>
      </c>
      <c r="E69" s="144" t="s">
        <v>277</v>
      </c>
      <c r="F69" s="145">
        <f>D69-C69</f>
        <v>198895</v>
      </c>
    </row>
    <row r="70" spans="1:6" ht="24" customHeight="1">
      <c r="A70" s="158" t="s">
        <v>199</v>
      </c>
      <c r="B70" s="125" t="s">
        <v>78</v>
      </c>
      <c r="C70" s="160"/>
      <c r="D70" s="168"/>
      <c r="E70" s="124"/>
      <c r="F70" s="124"/>
    </row>
    <row r="71" spans="1:6" ht="18.75">
      <c r="A71" s="15" t="s">
        <v>200</v>
      </c>
      <c r="B71" s="130" t="s">
        <v>201</v>
      </c>
      <c r="C71" s="134">
        <v>0</v>
      </c>
      <c r="D71" s="135"/>
      <c r="E71" s="132"/>
      <c r="F71" s="133">
        <f>D71-C71</f>
        <v>0</v>
      </c>
    </row>
    <row r="72" spans="1:6" ht="18.75">
      <c r="A72" s="15" t="s">
        <v>202</v>
      </c>
      <c r="B72" s="130" t="s">
        <v>203</v>
      </c>
      <c r="C72" s="12">
        <v>150000</v>
      </c>
      <c r="D72" s="131">
        <v>48500</v>
      </c>
      <c r="E72" s="132" t="s">
        <v>206</v>
      </c>
      <c r="F72" s="133">
        <f>C72-D72</f>
        <v>101500</v>
      </c>
    </row>
    <row r="73" spans="1:6" ht="18.75">
      <c r="A73" s="15" t="s">
        <v>204</v>
      </c>
      <c r="B73" s="130" t="s">
        <v>205</v>
      </c>
      <c r="C73" s="134">
        <v>0</v>
      </c>
      <c r="D73" s="135">
        <v>0</v>
      </c>
      <c r="E73" s="132"/>
      <c r="F73" s="134">
        <v>0</v>
      </c>
    </row>
    <row r="74" spans="1:6" ht="18.75">
      <c r="A74" s="15" t="s">
        <v>207</v>
      </c>
      <c r="B74" s="130" t="s">
        <v>208</v>
      </c>
      <c r="C74" s="134">
        <v>0</v>
      </c>
      <c r="D74" s="135">
        <v>0</v>
      </c>
      <c r="E74" s="132"/>
      <c r="F74" s="134">
        <v>0</v>
      </c>
    </row>
    <row r="75" spans="1:6" ht="18.75">
      <c r="A75" s="15" t="s">
        <v>209</v>
      </c>
      <c r="B75" s="130" t="s">
        <v>210</v>
      </c>
      <c r="C75" s="134">
        <v>0</v>
      </c>
      <c r="D75" s="135">
        <v>0</v>
      </c>
      <c r="E75" s="132"/>
      <c r="F75" s="134">
        <v>0</v>
      </c>
    </row>
    <row r="76" spans="1:6" ht="18.75">
      <c r="A76" s="15" t="s">
        <v>211</v>
      </c>
      <c r="B76" s="130" t="s">
        <v>212</v>
      </c>
      <c r="C76" s="134">
        <v>0</v>
      </c>
      <c r="D76" s="135">
        <v>0</v>
      </c>
      <c r="E76" s="132"/>
      <c r="F76" s="134">
        <v>0</v>
      </c>
    </row>
    <row r="77" spans="1:6" ht="18.75">
      <c r="A77" s="120" t="s">
        <v>213</v>
      </c>
      <c r="B77" s="54" t="s">
        <v>214</v>
      </c>
      <c r="C77" s="169">
        <v>0</v>
      </c>
      <c r="D77" s="170">
        <v>19536</v>
      </c>
      <c r="E77" s="65" t="s">
        <v>277</v>
      </c>
      <c r="F77" s="151">
        <f>D77-C77</f>
        <v>19536</v>
      </c>
    </row>
    <row r="78" spans="1:6" ht="24.75" customHeight="1">
      <c r="A78" s="154" t="s">
        <v>82</v>
      </c>
      <c r="B78" s="171"/>
      <c r="C78" s="156">
        <f>SUM(C71:C77)</f>
        <v>150000</v>
      </c>
      <c r="D78" s="155">
        <f>SUM(D71:D77)</f>
        <v>68036</v>
      </c>
      <c r="E78" s="122" t="s">
        <v>206</v>
      </c>
      <c r="F78" s="145">
        <f>C78-D78</f>
        <v>81964</v>
      </c>
    </row>
    <row r="79" spans="1:6" ht="18.75">
      <c r="A79" s="121" t="s">
        <v>215</v>
      </c>
      <c r="B79" s="122" t="s">
        <v>79</v>
      </c>
      <c r="C79" s="172"/>
      <c r="D79" s="173"/>
      <c r="E79" s="9"/>
      <c r="F79" s="9"/>
    </row>
    <row r="80" spans="1:6" ht="18.75">
      <c r="A80" s="24" t="s">
        <v>216</v>
      </c>
      <c r="B80" s="122" t="s">
        <v>217</v>
      </c>
      <c r="C80" s="172">
        <v>0</v>
      </c>
      <c r="D80" s="173">
        <v>0</v>
      </c>
      <c r="E80" s="24"/>
      <c r="F80" s="24"/>
    </row>
    <row r="81" spans="1:6" ht="27.75" customHeight="1">
      <c r="A81" s="174" t="s">
        <v>82</v>
      </c>
      <c r="B81" s="144"/>
      <c r="C81" s="156">
        <f>SUM(C80)</f>
        <v>0</v>
      </c>
      <c r="D81" s="207">
        <v>0</v>
      </c>
      <c r="E81" s="24"/>
      <c r="F81" s="24"/>
    </row>
    <row r="82" spans="1:6" ht="18.75">
      <c r="A82" s="8"/>
      <c r="B82" s="136"/>
      <c r="C82" s="53"/>
      <c r="D82" s="53"/>
      <c r="E82" s="136"/>
      <c r="F82" s="206"/>
    </row>
    <row r="83" spans="1:6" ht="18.75">
      <c r="A83" s="308" t="s">
        <v>242</v>
      </c>
      <c r="B83" s="308"/>
      <c r="C83" s="308"/>
      <c r="D83" s="308"/>
      <c r="E83" s="308"/>
      <c r="F83" s="308"/>
    </row>
    <row r="84" spans="1:6" ht="24.75" customHeight="1">
      <c r="A84" s="109" t="s">
        <v>103</v>
      </c>
      <c r="B84" s="109" t="s">
        <v>63</v>
      </c>
      <c r="C84" s="110" t="s">
        <v>60</v>
      </c>
      <c r="D84" s="111" t="s">
        <v>104</v>
      </c>
      <c r="E84" s="112" t="s">
        <v>277</v>
      </c>
      <c r="F84" s="113" t="s">
        <v>278</v>
      </c>
    </row>
    <row r="85" spans="1:6" ht="24.75" customHeight="1">
      <c r="A85" s="114"/>
      <c r="B85" s="114" t="s">
        <v>64</v>
      </c>
      <c r="C85" s="115"/>
      <c r="D85" s="116"/>
      <c r="E85" s="117" t="s">
        <v>206</v>
      </c>
      <c r="F85" s="118" t="s">
        <v>279</v>
      </c>
    </row>
    <row r="86" spans="1:6" ht="21.75" customHeight="1">
      <c r="A86" s="121" t="s">
        <v>218</v>
      </c>
      <c r="B86" s="122"/>
      <c r="C86" s="177"/>
      <c r="D86" s="178"/>
      <c r="E86" s="9"/>
      <c r="F86" s="9"/>
    </row>
    <row r="87" spans="1:6" ht="21.75" customHeight="1">
      <c r="A87" s="121" t="s">
        <v>219</v>
      </c>
      <c r="B87" s="122">
        <v>1000</v>
      </c>
      <c r="C87" s="177"/>
      <c r="D87" s="178"/>
      <c r="E87" s="24"/>
      <c r="F87" s="24"/>
    </row>
    <row r="88" spans="1:6" ht="18.75">
      <c r="A88" s="124" t="s">
        <v>220</v>
      </c>
      <c r="B88" s="125">
        <v>1001</v>
      </c>
      <c r="C88" s="126">
        <v>0</v>
      </c>
      <c r="D88" s="127">
        <v>0</v>
      </c>
      <c r="E88" s="65"/>
      <c r="F88" s="133">
        <f aca="true" t="shared" si="0" ref="F88:F104">C88-D88</f>
        <v>0</v>
      </c>
    </row>
    <row r="89" spans="1:6" ht="18.75">
      <c r="A89" s="15" t="s">
        <v>221</v>
      </c>
      <c r="B89" s="130">
        <v>1002</v>
      </c>
      <c r="C89" s="12">
        <v>6175000</v>
      </c>
      <c r="D89" s="131">
        <v>7558307.41</v>
      </c>
      <c r="E89" s="132" t="s">
        <v>277</v>
      </c>
      <c r="F89" s="133">
        <f>D89-C89</f>
        <v>1383307.4100000001</v>
      </c>
    </row>
    <row r="90" spans="1:6" ht="18.75">
      <c r="A90" s="15" t="s">
        <v>489</v>
      </c>
      <c r="B90" s="130">
        <v>1003</v>
      </c>
      <c r="C90" s="134">
        <v>0</v>
      </c>
      <c r="D90" s="135">
        <v>0</v>
      </c>
      <c r="E90" s="132"/>
      <c r="F90" s="133">
        <f t="shared" si="0"/>
        <v>0</v>
      </c>
    </row>
    <row r="91" spans="1:6" ht="18.75">
      <c r="A91" s="15" t="s">
        <v>222</v>
      </c>
      <c r="B91" s="130">
        <v>1004</v>
      </c>
      <c r="C91" s="12">
        <v>30000</v>
      </c>
      <c r="D91" s="131">
        <v>61416.49</v>
      </c>
      <c r="E91" s="132" t="s">
        <v>277</v>
      </c>
      <c r="F91" s="133">
        <f>D91-C91</f>
        <v>31416.489999999998</v>
      </c>
    </row>
    <row r="92" spans="1:6" ht="18.75">
      <c r="A92" s="15" t="s">
        <v>223</v>
      </c>
      <c r="B92" s="130">
        <v>1005</v>
      </c>
      <c r="C92" s="12">
        <v>900000</v>
      </c>
      <c r="D92" s="131">
        <v>1050375.95</v>
      </c>
      <c r="E92" s="132" t="s">
        <v>277</v>
      </c>
      <c r="F92" s="133">
        <f>D92-C92</f>
        <v>150375.94999999995</v>
      </c>
    </row>
    <row r="93" spans="1:6" ht="18.75">
      <c r="A93" s="15" t="s">
        <v>224</v>
      </c>
      <c r="B93" s="130">
        <v>1006</v>
      </c>
      <c r="C93" s="12">
        <v>2000000</v>
      </c>
      <c r="D93" s="131">
        <v>2529378.74</v>
      </c>
      <c r="E93" s="132" t="s">
        <v>277</v>
      </c>
      <c r="F93" s="133">
        <f>D93-C93</f>
        <v>529378.7400000002</v>
      </c>
    </row>
    <row r="94" spans="1:6" ht="18.75">
      <c r="A94" s="15" t="s">
        <v>225</v>
      </c>
      <c r="B94" s="130">
        <v>1007</v>
      </c>
      <c r="C94" s="134">
        <v>0</v>
      </c>
      <c r="D94" s="135">
        <v>0</v>
      </c>
      <c r="E94" s="132"/>
      <c r="F94" s="133">
        <f t="shared" si="0"/>
        <v>0</v>
      </c>
    </row>
    <row r="95" spans="1:6" ht="18.75">
      <c r="A95" s="15" t="s">
        <v>226</v>
      </c>
      <c r="B95" s="130">
        <v>1008</v>
      </c>
      <c r="C95" s="134">
        <v>0</v>
      </c>
      <c r="D95" s="135">
        <v>0</v>
      </c>
      <c r="E95" s="132"/>
      <c r="F95" s="133">
        <f t="shared" si="0"/>
        <v>0</v>
      </c>
    </row>
    <row r="96" spans="1:6" ht="18.75">
      <c r="A96" s="15" t="s">
        <v>227</v>
      </c>
      <c r="B96" s="130">
        <v>1009</v>
      </c>
      <c r="C96" s="12">
        <v>0</v>
      </c>
      <c r="D96" s="131">
        <v>0</v>
      </c>
      <c r="E96" s="132"/>
      <c r="F96" s="133">
        <v>0</v>
      </c>
    </row>
    <row r="97" spans="1:6" ht="18.75">
      <c r="A97" s="15" t="s">
        <v>228</v>
      </c>
      <c r="B97" s="130">
        <v>1010</v>
      </c>
      <c r="C97" s="12">
        <v>10000</v>
      </c>
      <c r="D97" s="131">
        <v>188759.31</v>
      </c>
      <c r="E97" s="132" t="s">
        <v>277</v>
      </c>
      <c r="F97" s="133">
        <f>D97-C97</f>
        <v>178759.31</v>
      </c>
    </row>
    <row r="98" spans="1:6" ht="18.75">
      <c r="A98" s="15" t="s">
        <v>230</v>
      </c>
      <c r="B98" s="130">
        <v>1011</v>
      </c>
      <c r="C98" s="12">
        <v>60000</v>
      </c>
      <c r="D98" s="131">
        <v>57490.7</v>
      </c>
      <c r="E98" s="132" t="s">
        <v>206</v>
      </c>
      <c r="F98" s="133">
        <f>C98-D98</f>
        <v>2509.300000000003</v>
      </c>
    </row>
    <row r="99" spans="1:6" ht="18.75">
      <c r="A99" s="15" t="s">
        <v>231</v>
      </c>
      <c r="B99" s="130">
        <v>1012</v>
      </c>
      <c r="C99" s="134">
        <v>0</v>
      </c>
      <c r="D99" s="135">
        <v>0</v>
      </c>
      <c r="E99" s="132"/>
      <c r="F99" s="133">
        <f t="shared" si="0"/>
        <v>0</v>
      </c>
    </row>
    <row r="100" spans="1:6" ht="18.75">
      <c r="A100" s="15" t="s">
        <v>232</v>
      </c>
      <c r="B100" s="130">
        <v>1013</v>
      </c>
      <c r="C100" s="12">
        <v>0</v>
      </c>
      <c r="D100" s="131">
        <v>24611</v>
      </c>
      <c r="E100" s="132" t="s">
        <v>277</v>
      </c>
      <c r="F100" s="133">
        <f>D100-C100</f>
        <v>24611</v>
      </c>
    </row>
    <row r="101" spans="1:6" ht="18.75">
      <c r="A101" s="15" t="s">
        <v>233</v>
      </c>
      <c r="B101" s="130">
        <v>1014</v>
      </c>
      <c r="C101" s="12">
        <v>0</v>
      </c>
      <c r="D101" s="131">
        <v>0</v>
      </c>
      <c r="E101" s="132"/>
      <c r="F101" s="133">
        <f t="shared" si="0"/>
        <v>0</v>
      </c>
    </row>
    <row r="102" spans="1:6" ht="18.75">
      <c r="A102" s="15" t="s">
        <v>234</v>
      </c>
      <c r="B102" s="130">
        <v>1015</v>
      </c>
      <c r="C102" s="134">
        <v>0</v>
      </c>
      <c r="D102" s="135">
        <v>0</v>
      </c>
      <c r="E102" s="132"/>
      <c r="F102" s="133">
        <f t="shared" si="0"/>
        <v>0</v>
      </c>
    </row>
    <row r="103" spans="1:6" ht="18.75">
      <c r="A103" s="15" t="s">
        <v>235</v>
      </c>
      <c r="B103" s="130">
        <v>1016</v>
      </c>
      <c r="C103" s="134">
        <v>0</v>
      </c>
      <c r="D103" s="135">
        <v>0</v>
      </c>
      <c r="E103" s="132"/>
      <c r="F103" s="133">
        <f t="shared" si="0"/>
        <v>0</v>
      </c>
    </row>
    <row r="104" spans="1:6" ht="18.75">
      <c r="A104" s="120" t="s">
        <v>236</v>
      </c>
      <c r="B104" s="54">
        <v>1017</v>
      </c>
      <c r="C104" s="169">
        <v>0</v>
      </c>
      <c r="D104" s="170">
        <v>0</v>
      </c>
      <c r="E104" s="65"/>
      <c r="F104" s="165">
        <f t="shared" si="0"/>
        <v>0</v>
      </c>
    </row>
    <row r="105" spans="1:6" ht="18.75">
      <c r="A105" s="154" t="s">
        <v>82</v>
      </c>
      <c r="B105" s="153"/>
      <c r="C105" s="156">
        <f>SUM(C88:C104)</f>
        <v>9175000</v>
      </c>
      <c r="D105" s="155">
        <f>SUM(D88:D104)</f>
        <v>11470339.6</v>
      </c>
      <c r="E105" s="122" t="s">
        <v>277</v>
      </c>
      <c r="F105" s="145">
        <f>D105-C105</f>
        <v>2295339.5999999996</v>
      </c>
    </row>
    <row r="106" spans="1:6" ht="24" customHeight="1">
      <c r="A106" s="158" t="s">
        <v>237</v>
      </c>
      <c r="B106" s="147"/>
      <c r="C106" s="179"/>
      <c r="D106" s="126"/>
      <c r="E106" s="124"/>
      <c r="F106" s="124"/>
    </row>
    <row r="107" spans="1:6" ht="24" customHeight="1">
      <c r="A107" s="180" t="s">
        <v>238</v>
      </c>
      <c r="B107" s="132">
        <v>2000</v>
      </c>
      <c r="C107" s="181"/>
      <c r="D107" s="12"/>
      <c r="E107" s="15"/>
      <c r="F107" s="15"/>
    </row>
    <row r="108" spans="1:6" ht="18.75">
      <c r="A108" s="15" t="s">
        <v>490</v>
      </c>
      <c r="B108" s="132">
        <v>2001</v>
      </c>
      <c r="C108" s="181">
        <v>0</v>
      </c>
      <c r="D108" s="12">
        <v>0</v>
      </c>
      <c r="E108" s="15"/>
      <c r="F108" s="12">
        <v>0</v>
      </c>
    </row>
    <row r="109" spans="1:6" ht="18.75">
      <c r="A109" s="15" t="s">
        <v>239</v>
      </c>
      <c r="B109" s="132">
        <v>2002</v>
      </c>
      <c r="C109" s="181">
        <v>0</v>
      </c>
      <c r="D109" s="12">
        <v>0</v>
      </c>
      <c r="E109" s="15"/>
      <c r="F109" s="12">
        <v>0</v>
      </c>
    </row>
    <row r="110" spans="1:6" ht="18.75">
      <c r="A110" s="9" t="s">
        <v>240</v>
      </c>
      <c r="B110" s="65">
        <v>2003</v>
      </c>
      <c r="C110" s="181">
        <v>6800000</v>
      </c>
      <c r="D110" s="19">
        <v>7567542</v>
      </c>
      <c r="E110" s="65" t="s">
        <v>277</v>
      </c>
      <c r="F110" s="129">
        <f>D110-C110</f>
        <v>767542</v>
      </c>
    </row>
    <row r="111" spans="1:6" ht="18.75">
      <c r="A111" s="154" t="s">
        <v>82</v>
      </c>
      <c r="B111" s="122"/>
      <c r="C111" s="182">
        <f>SUM(C108:C110)</f>
        <v>6800000</v>
      </c>
      <c r="D111" s="156">
        <f>SUM(D108:D110)</f>
        <v>7567542</v>
      </c>
      <c r="E111" s="122" t="s">
        <v>277</v>
      </c>
      <c r="F111" s="145">
        <f>D111-C111</f>
        <v>767542</v>
      </c>
    </row>
    <row r="112" spans="1:6" ht="24" customHeight="1">
      <c r="A112" s="158" t="s">
        <v>314</v>
      </c>
      <c r="B112" s="147"/>
      <c r="C112" s="179"/>
      <c r="D112" s="126"/>
      <c r="E112" s="124"/>
      <c r="F112" s="124"/>
    </row>
    <row r="113" spans="1:6" ht="18.75">
      <c r="A113" s="15" t="s">
        <v>415</v>
      </c>
      <c r="B113" s="132"/>
      <c r="C113" s="181">
        <v>0</v>
      </c>
      <c r="D113" s="12">
        <v>0</v>
      </c>
      <c r="E113" s="15"/>
      <c r="F113" s="129">
        <f>C113-D113</f>
        <v>0</v>
      </c>
    </row>
    <row r="114" spans="1:6" ht="18.75">
      <c r="A114" s="15" t="s">
        <v>315</v>
      </c>
      <c r="B114" s="132"/>
      <c r="C114" s="181">
        <v>0</v>
      </c>
      <c r="D114" s="12">
        <v>0</v>
      </c>
      <c r="E114" s="15"/>
      <c r="F114" s="129">
        <f>C114-D114</f>
        <v>0</v>
      </c>
    </row>
    <row r="115" spans="1:6" ht="18.75">
      <c r="A115" s="9" t="s">
        <v>316</v>
      </c>
      <c r="B115" s="65"/>
      <c r="C115" s="183">
        <v>0</v>
      </c>
      <c r="D115" s="19">
        <v>0</v>
      </c>
      <c r="E115" s="9"/>
      <c r="F115" s="129">
        <f>C115-D115</f>
        <v>0</v>
      </c>
    </row>
    <row r="116" spans="1:6" ht="24" customHeight="1">
      <c r="A116" s="154" t="s">
        <v>82</v>
      </c>
      <c r="B116" s="122"/>
      <c r="C116" s="182">
        <f>SUM(C113:C115)</f>
        <v>0</v>
      </c>
      <c r="D116" s="177">
        <v>0</v>
      </c>
      <c r="E116" s="24"/>
      <c r="F116" s="145">
        <f>C116-D116</f>
        <v>0</v>
      </c>
    </row>
    <row r="117" spans="1:6" ht="24" customHeight="1" thickBot="1">
      <c r="A117" s="22" t="s">
        <v>241</v>
      </c>
      <c r="B117" s="24"/>
      <c r="C117" s="184">
        <f>C14+C57+C64+C69+C78+C105+C111+C116</f>
        <v>17000000</v>
      </c>
      <c r="D117" s="60">
        <f>D14+D57+D64+D69+D78+D105+D111</f>
        <v>20141356.52</v>
      </c>
      <c r="E117" s="185" t="s">
        <v>277</v>
      </c>
      <c r="F117" s="60">
        <f>D117-C117</f>
        <v>3141356.5199999996</v>
      </c>
    </row>
    <row r="118" ht="19.5" thickTop="1"/>
    <row r="124" spans="1:6" ht="18.75">
      <c r="A124" s="308" t="s">
        <v>229</v>
      </c>
      <c r="B124" s="308"/>
      <c r="C124" s="308"/>
      <c r="D124" s="308"/>
      <c r="E124" s="308"/>
      <c r="F124" s="308"/>
    </row>
    <row r="125" spans="1:6" ht="24.75" customHeight="1">
      <c r="A125" s="109" t="s">
        <v>103</v>
      </c>
      <c r="B125" s="109" t="s">
        <v>63</v>
      </c>
      <c r="C125" s="110" t="s">
        <v>60</v>
      </c>
      <c r="D125" s="111" t="s">
        <v>354</v>
      </c>
      <c r="E125" s="112" t="s">
        <v>277</v>
      </c>
      <c r="F125" s="113" t="s">
        <v>278</v>
      </c>
    </row>
    <row r="126" spans="1:6" ht="24.75" customHeight="1">
      <c r="A126" s="186"/>
      <c r="B126" s="186" t="s">
        <v>64</v>
      </c>
      <c r="C126" s="187"/>
      <c r="D126" s="188"/>
      <c r="E126" s="189" t="s">
        <v>206</v>
      </c>
      <c r="F126" s="190" t="s">
        <v>279</v>
      </c>
    </row>
    <row r="127" spans="1:6" ht="24.75" customHeight="1">
      <c r="A127" s="158" t="s">
        <v>334</v>
      </c>
      <c r="B127" s="148"/>
      <c r="C127" s="191"/>
      <c r="D127" s="124"/>
      <c r="E127" s="124"/>
      <c r="F127" s="192"/>
    </row>
    <row r="128" spans="1:6" ht="18.75">
      <c r="A128" s="15" t="s">
        <v>335</v>
      </c>
      <c r="B128" s="193" t="s">
        <v>26</v>
      </c>
      <c r="C128" s="11">
        <v>1934266</v>
      </c>
      <c r="D128" s="12">
        <v>888560</v>
      </c>
      <c r="E128" s="132" t="s">
        <v>206</v>
      </c>
      <c r="F128" s="194">
        <f>C128-D128</f>
        <v>1045706</v>
      </c>
    </row>
    <row r="129" spans="1:6" ht="18.75">
      <c r="A129" s="15" t="s">
        <v>336</v>
      </c>
      <c r="B129" s="130"/>
      <c r="C129" s="11"/>
      <c r="D129" s="12"/>
      <c r="E129" s="132"/>
      <c r="F129" s="14"/>
    </row>
    <row r="130" spans="1:6" ht="18.75">
      <c r="A130" s="15" t="s">
        <v>337</v>
      </c>
      <c r="B130" s="130">
        <v>1000</v>
      </c>
      <c r="C130" s="11">
        <v>2328940</v>
      </c>
      <c r="D130" s="12">
        <v>2000067</v>
      </c>
      <c r="E130" s="132" t="s">
        <v>206</v>
      </c>
      <c r="F130" s="194">
        <f>C130-D130</f>
        <v>328873</v>
      </c>
    </row>
    <row r="131" spans="1:6" ht="18.75">
      <c r="A131" s="15" t="s">
        <v>338</v>
      </c>
      <c r="B131" s="130">
        <v>120</v>
      </c>
      <c r="C131" s="11">
        <v>0</v>
      </c>
      <c r="D131" s="12">
        <v>0</v>
      </c>
      <c r="E131" s="132" t="s">
        <v>206</v>
      </c>
      <c r="F131" s="194">
        <f>C131-D131</f>
        <v>0</v>
      </c>
    </row>
    <row r="132" spans="1:6" ht="18.75">
      <c r="A132" s="15" t="s">
        <v>339</v>
      </c>
      <c r="B132" s="130">
        <v>130</v>
      </c>
      <c r="C132" s="11">
        <v>960360</v>
      </c>
      <c r="D132" s="12">
        <v>842400</v>
      </c>
      <c r="E132" s="132" t="s">
        <v>206</v>
      </c>
      <c r="F132" s="194">
        <f>C132-D132</f>
        <v>117960</v>
      </c>
    </row>
    <row r="133" spans="1:6" ht="18.75">
      <c r="A133" s="15" t="s">
        <v>340</v>
      </c>
      <c r="B133" s="130"/>
      <c r="C133" s="11"/>
      <c r="D133" s="12"/>
      <c r="E133" s="132"/>
      <c r="F133" s="14"/>
    </row>
    <row r="134" spans="1:6" ht="18.75">
      <c r="A134" s="15" t="s">
        <v>341</v>
      </c>
      <c r="B134" s="130">
        <v>200</v>
      </c>
      <c r="C134" s="11">
        <v>1758400</v>
      </c>
      <c r="D134" s="12">
        <v>2121966</v>
      </c>
      <c r="E134" s="132" t="s">
        <v>277</v>
      </c>
      <c r="F134" s="194">
        <v>314497</v>
      </c>
    </row>
    <row r="135" spans="1:6" ht="18.75">
      <c r="A135" s="15" t="s">
        <v>342</v>
      </c>
      <c r="B135" s="130">
        <v>250</v>
      </c>
      <c r="C135" s="11">
        <v>2784174</v>
      </c>
      <c r="D135" s="12">
        <v>3126585.62</v>
      </c>
      <c r="E135" s="132" t="s">
        <v>277</v>
      </c>
      <c r="F135" s="194">
        <f>D135-C135</f>
        <v>342411.6200000001</v>
      </c>
    </row>
    <row r="136" spans="1:6" ht="18.75">
      <c r="A136" s="15" t="s">
        <v>343</v>
      </c>
      <c r="B136" s="130">
        <v>270</v>
      </c>
      <c r="C136" s="11">
        <v>2073120</v>
      </c>
      <c r="D136" s="12">
        <v>1965005.3</v>
      </c>
      <c r="E136" s="132" t="s">
        <v>206</v>
      </c>
      <c r="F136" s="194">
        <f>C136-D136</f>
        <v>108114.69999999995</v>
      </c>
    </row>
    <row r="137" spans="1:6" ht="18.75">
      <c r="A137" s="15" t="s">
        <v>344</v>
      </c>
      <c r="B137" s="130">
        <v>300</v>
      </c>
      <c r="C137" s="11">
        <v>316000</v>
      </c>
      <c r="D137" s="12">
        <v>379458.79</v>
      </c>
      <c r="E137" s="132" t="s">
        <v>277</v>
      </c>
      <c r="F137" s="194">
        <f>D137-C137</f>
        <v>63458.78999999998</v>
      </c>
    </row>
    <row r="138" spans="1:6" ht="18.75">
      <c r="A138" s="9" t="s">
        <v>345</v>
      </c>
      <c r="B138" s="136">
        <v>400</v>
      </c>
      <c r="C138" s="11">
        <v>2244600</v>
      </c>
      <c r="D138" s="12">
        <v>2291264.71</v>
      </c>
      <c r="E138" s="65" t="s">
        <v>277</v>
      </c>
      <c r="F138" s="195">
        <v>10500</v>
      </c>
    </row>
    <row r="139" spans="1:6" ht="18.75">
      <c r="A139" s="154" t="s">
        <v>82</v>
      </c>
      <c r="B139" s="153"/>
      <c r="C139" s="156">
        <f>SUM(C128:C138)</f>
        <v>14399860</v>
      </c>
      <c r="D139" s="155">
        <f>SUM(D128:D138)</f>
        <v>13615307.420000002</v>
      </c>
      <c r="E139" s="122" t="s">
        <v>206</v>
      </c>
      <c r="F139" s="145">
        <f>C139-D139</f>
        <v>784552.5799999982</v>
      </c>
    </row>
    <row r="140" spans="1:6" ht="24.75" customHeight="1">
      <c r="A140" s="196" t="s">
        <v>346</v>
      </c>
      <c r="B140" s="10"/>
      <c r="C140" s="6"/>
      <c r="D140" s="124"/>
      <c r="E140" s="9"/>
      <c r="F140" s="197"/>
    </row>
    <row r="141" spans="1:6" ht="18.75">
      <c r="A141" s="15" t="s">
        <v>347</v>
      </c>
      <c r="B141" s="16"/>
      <c r="C141" s="11"/>
      <c r="D141" s="15"/>
      <c r="E141" s="15"/>
      <c r="F141" s="14"/>
    </row>
    <row r="142" spans="1:6" ht="18.75">
      <c r="A142" s="15" t="s">
        <v>348</v>
      </c>
      <c r="B142" s="130">
        <v>450</v>
      </c>
      <c r="C142" s="11">
        <v>203580</v>
      </c>
      <c r="D142" s="12">
        <v>199380</v>
      </c>
      <c r="E142" s="132" t="s">
        <v>206</v>
      </c>
      <c r="F142" s="194">
        <f aca="true" t="shared" si="1" ref="F142:F147">C142-D142</f>
        <v>4200</v>
      </c>
    </row>
    <row r="143" spans="1:6" ht="18.75">
      <c r="A143" s="15" t="s">
        <v>349</v>
      </c>
      <c r="B143" s="130">
        <v>500</v>
      </c>
      <c r="C143" s="11">
        <v>2396560</v>
      </c>
      <c r="D143" s="12">
        <v>2253200</v>
      </c>
      <c r="E143" s="132" t="s">
        <v>206</v>
      </c>
      <c r="F143" s="194">
        <f t="shared" si="1"/>
        <v>143360</v>
      </c>
    </row>
    <row r="144" spans="1:6" ht="18.75">
      <c r="A144" s="180" t="s">
        <v>400</v>
      </c>
      <c r="B144" s="130"/>
      <c r="C144" s="11"/>
      <c r="D144" s="12"/>
      <c r="E144" s="132"/>
      <c r="F144" s="194">
        <f t="shared" si="1"/>
        <v>0</v>
      </c>
    </row>
    <row r="145" spans="1:6" ht="18.75">
      <c r="A145" s="9" t="s">
        <v>442</v>
      </c>
      <c r="B145" s="136">
        <v>550</v>
      </c>
      <c r="C145" s="6">
        <v>0</v>
      </c>
      <c r="D145" s="19">
        <v>0</v>
      </c>
      <c r="E145" s="65" t="s">
        <v>206</v>
      </c>
      <c r="F145" s="194">
        <f t="shared" si="1"/>
        <v>0</v>
      </c>
    </row>
    <row r="146" spans="1:6" ht="18.75">
      <c r="A146" s="154" t="s">
        <v>82</v>
      </c>
      <c r="B146" s="153"/>
      <c r="C146" s="156">
        <f>SUM(C142:C145)</f>
        <v>2600140</v>
      </c>
      <c r="D146" s="155">
        <f>SUM(D142:D145)</f>
        <v>2452580</v>
      </c>
      <c r="E146" s="122" t="s">
        <v>206</v>
      </c>
      <c r="F146" s="145">
        <f t="shared" si="1"/>
        <v>147560</v>
      </c>
    </row>
    <row r="147" spans="1:6" ht="24" customHeight="1">
      <c r="A147" s="198" t="s">
        <v>350</v>
      </c>
      <c r="B147" s="24"/>
      <c r="C147" s="199">
        <f>C146+C139</f>
        <v>17000000</v>
      </c>
      <c r="D147" s="156">
        <f>D139+D146</f>
        <v>16067887.420000002</v>
      </c>
      <c r="E147" s="171" t="s">
        <v>206</v>
      </c>
      <c r="F147" s="145">
        <f t="shared" si="1"/>
        <v>932112.5799999982</v>
      </c>
    </row>
    <row r="148" spans="1:4" ht="30" customHeight="1" thickBot="1">
      <c r="A148" s="4" t="s">
        <v>355</v>
      </c>
      <c r="D148" s="60">
        <f>D117-D147</f>
        <v>4073469.0999999978</v>
      </c>
    </row>
    <row r="149" ht="19.5" thickTop="1"/>
    <row r="151" spans="1:6" s="200" customFormat="1" ht="21">
      <c r="A151" s="200" t="s">
        <v>494</v>
      </c>
      <c r="D151" s="299" t="s">
        <v>36</v>
      </c>
      <c r="E151" s="299"/>
      <c r="F151" s="299"/>
    </row>
    <row r="152" s="68" customFormat="1" ht="21"/>
    <row r="153" spans="1:6" s="68" customFormat="1" ht="21">
      <c r="A153" s="68" t="s">
        <v>495</v>
      </c>
      <c r="D153" s="285" t="s">
        <v>427</v>
      </c>
      <c r="E153" s="285"/>
      <c r="F153" s="285"/>
    </row>
    <row r="154" spans="1:6" s="68" customFormat="1" ht="21">
      <c r="A154" s="68" t="s">
        <v>496</v>
      </c>
      <c r="D154" s="307" t="s">
        <v>243</v>
      </c>
      <c r="E154" s="307"/>
      <c r="F154" s="307"/>
    </row>
    <row r="155" s="68" customFormat="1" ht="21"/>
  </sheetData>
  <mergeCells count="9">
    <mergeCell ref="A83:F83"/>
    <mergeCell ref="A1:F1"/>
    <mergeCell ref="A2:F2"/>
    <mergeCell ref="A3:F3"/>
    <mergeCell ref="A43:F43"/>
    <mergeCell ref="D151:F151"/>
    <mergeCell ref="D153:F153"/>
    <mergeCell ref="D154:F154"/>
    <mergeCell ref="A124:F124"/>
  </mergeCells>
  <printOptions/>
  <pageMargins left="0.3937007874015748" right="0.3937007874015748" top="0.5118110236220472" bottom="0.51181102362204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G71"/>
  <sheetViews>
    <sheetView workbookViewId="0" topLeftCell="A41">
      <selection activeCell="E38" sqref="E38"/>
    </sheetView>
  </sheetViews>
  <sheetFormatPr defaultColWidth="9.140625" defaultRowHeight="21.75"/>
  <cols>
    <col min="1" max="1" width="41.28125" style="3" customWidth="1"/>
    <col min="2" max="3" width="16.28125" style="3" customWidth="1"/>
    <col min="4" max="4" width="4.28125" style="3" customWidth="1"/>
    <col min="5" max="5" width="16.28125" style="3" customWidth="1"/>
    <col min="6" max="6" width="9.140625" style="3" customWidth="1"/>
    <col min="7" max="7" width="11.140625" style="3" bestFit="1" customWidth="1"/>
    <col min="8" max="16384" width="9.140625" style="3" customWidth="1"/>
  </cols>
  <sheetData>
    <row r="1" spans="1:5" ht="23.25">
      <c r="A1" s="312" t="s">
        <v>253</v>
      </c>
      <c r="B1" s="312"/>
      <c r="C1" s="312"/>
      <c r="D1" s="312"/>
      <c r="E1" s="312"/>
    </row>
    <row r="2" spans="1:5" ht="23.25">
      <c r="A2" s="312" t="s">
        <v>497</v>
      </c>
      <c r="B2" s="312"/>
      <c r="C2" s="312"/>
      <c r="D2" s="312"/>
      <c r="E2" s="312"/>
    </row>
    <row r="3" spans="1:5" ht="23.25">
      <c r="A3" s="313" t="s">
        <v>498</v>
      </c>
      <c r="B3" s="313"/>
      <c r="C3" s="313"/>
      <c r="D3" s="313"/>
      <c r="E3" s="313"/>
    </row>
    <row r="4" spans="1:5" ht="23.25">
      <c r="A4" s="209"/>
      <c r="B4" s="209"/>
      <c r="C4" s="209"/>
      <c r="D4" s="209"/>
      <c r="E4" s="209"/>
    </row>
    <row r="5" spans="1:5" ht="18.75">
      <c r="A5" s="310" t="s">
        <v>1</v>
      </c>
      <c r="B5" s="310" t="s">
        <v>60</v>
      </c>
      <c r="C5" s="310" t="s">
        <v>276</v>
      </c>
      <c r="D5" s="210" t="s">
        <v>277</v>
      </c>
      <c r="E5" s="110" t="s">
        <v>278</v>
      </c>
    </row>
    <row r="6" spans="1:5" ht="21.75" customHeight="1">
      <c r="A6" s="314"/>
      <c r="B6" s="311"/>
      <c r="C6" s="314"/>
      <c r="D6" s="211" t="s">
        <v>206</v>
      </c>
      <c r="E6" s="187" t="s">
        <v>279</v>
      </c>
    </row>
    <row r="7" spans="1:5" ht="29.25" customHeight="1">
      <c r="A7" s="146" t="s">
        <v>280</v>
      </c>
      <c r="B7" s="212"/>
      <c r="C7" s="126"/>
      <c r="D7" s="127"/>
      <c r="E7" s="126"/>
    </row>
    <row r="8" spans="1:5" ht="24" customHeight="1">
      <c r="A8" s="157" t="s">
        <v>66</v>
      </c>
      <c r="B8" s="6"/>
      <c r="C8" s="19"/>
      <c r="D8" s="44"/>
      <c r="E8" s="19"/>
    </row>
    <row r="9" spans="1:7" ht="24" customHeight="1">
      <c r="A9" s="64" t="s">
        <v>281</v>
      </c>
      <c r="B9" s="6">
        <v>268000</v>
      </c>
      <c r="C9" s="19">
        <f>105103.71+199031.59+4064</f>
        <v>308199.3</v>
      </c>
      <c r="D9" s="138" t="s">
        <v>277</v>
      </c>
      <c r="E9" s="19">
        <f>C9-B9</f>
        <v>40199.29999999999</v>
      </c>
      <c r="G9" s="44"/>
    </row>
    <row r="10" spans="1:7" ht="24" customHeight="1">
      <c r="A10" s="64" t="s">
        <v>282</v>
      </c>
      <c r="B10" s="6">
        <v>57000</v>
      </c>
      <c r="C10" s="19">
        <f>16700+3300+7100+460</f>
        <v>27560</v>
      </c>
      <c r="D10" s="138" t="s">
        <v>206</v>
      </c>
      <c r="E10" s="19">
        <f>B10-C10</f>
        <v>29440</v>
      </c>
      <c r="G10" s="44"/>
    </row>
    <row r="11" spans="1:7" ht="24" customHeight="1">
      <c r="A11" s="64" t="s">
        <v>283</v>
      </c>
      <c r="B11" s="6">
        <v>250000</v>
      </c>
      <c r="C11" s="19">
        <f>64500+136284.62</f>
        <v>200784.62</v>
      </c>
      <c r="D11" s="138" t="s">
        <v>206</v>
      </c>
      <c r="E11" s="19">
        <f>B11-C11</f>
        <v>49215.380000000005</v>
      </c>
      <c r="G11" s="44"/>
    </row>
    <row r="12" spans="1:7" ht="24" customHeight="1">
      <c r="A12" s="64" t="s">
        <v>284</v>
      </c>
      <c r="B12" s="6">
        <v>300000</v>
      </c>
      <c r="C12" s="19">
        <v>498895</v>
      </c>
      <c r="D12" s="138" t="s">
        <v>277</v>
      </c>
      <c r="E12" s="19">
        <f>C12-B12</f>
        <v>198895</v>
      </c>
      <c r="G12" s="44"/>
    </row>
    <row r="13" spans="1:7" ht="24" customHeight="1">
      <c r="A13" s="64" t="s">
        <v>285</v>
      </c>
      <c r="B13" s="6">
        <v>150000</v>
      </c>
      <c r="C13" s="19">
        <f>48500+19536</f>
        <v>68036</v>
      </c>
      <c r="D13" s="138" t="s">
        <v>206</v>
      </c>
      <c r="E13" s="19">
        <f>B13-C13</f>
        <v>81964</v>
      </c>
      <c r="G13" s="44"/>
    </row>
    <row r="14" spans="1:7" ht="24" customHeight="1">
      <c r="A14" s="64" t="s">
        <v>286</v>
      </c>
      <c r="B14" s="6">
        <v>0</v>
      </c>
      <c r="C14" s="19">
        <v>0</v>
      </c>
      <c r="D14" s="138"/>
      <c r="E14" s="19">
        <f>C14-B14</f>
        <v>0</v>
      </c>
      <c r="G14" s="44"/>
    </row>
    <row r="15" spans="1:7" ht="24" customHeight="1">
      <c r="A15" s="64" t="s">
        <v>287</v>
      </c>
      <c r="B15" s="6">
        <v>9175000</v>
      </c>
      <c r="C15" s="19">
        <f>7558307.41+61416.49+1050375.95+2529378.74+24611+188759.31+57490.7</f>
        <v>11470339.6</v>
      </c>
      <c r="D15" s="138" t="s">
        <v>277</v>
      </c>
      <c r="E15" s="19">
        <f>C15-B15</f>
        <v>2295339.5999999996</v>
      </c>
      <c r="G15" s="44"/>
    </row>
    <row r="16" spans="1:7" ht="24" customHeight="1">
      <c r="A16" s="64" t="s">
        <v>416</v>
      </c>
      <c r="B16" s="6">
        <v>6800000</v>
      </c>
      <c r="C16" s="19">
        <v>7567542</v>
      </c>
      <c r="D16" s="138" t="s">
        <v>277</v>
      </c>
      <c r="E16" s="19">
        <f>C16-B16</f>
        <v>767542</v>
      </c>
      <c r="G16" s="44"/>
    </row>
    <row r="17" spans="1:7" ht="24" customHeight="1">
      <c r="A17" s="150" t="s">
        <v>356</v>
      </c>
      <c r="B17" s="213">
        <v>0</v>
      </c>
      <c r="C17" s="151">
        <v>0</v>
      </c>
      <c r="D17" s="170"/>
      <c r="E17" s="151">
        <v>0</v>
      </c>
      <c r="G17" s="214"/>
    </row>
    <row r="18" spans="1:5" ht="24.75" customHeight="1">
      <c r="A18" s="4" t="s">
        <v>357</v>
      </c>
      <c r="B18" s="215">
        <f>SUM(B9:B17)</f>
        <v>17000000</v>
      </c>
      <c r="C18" s="7">
        <f>SUM(C9:C17)</f>
        <v>20141356.52</v>
      </c>
      <c r="D18" s="216" t="s">
        <v>277</v>
      </c>
      <c r="E18" s="52">
        <f>C18-B18</f>
        <v>3141356.5199999996</v>
      </c>
    </row>
    <row r="19" spans="1:3" s="10" customFormat="1" ht="30" customHeight="1" thickBot="1">
      <c r="A19" s="4" t="s">
        <v>241</v>
      </c>
      <c r="B19" s="176"/>
      <c r="C19" s="21">
        <f>C18</f>
        <v>20141356.52</v>
      </c>
    </row>
    <row r="20" spans="1:3" s="10" customFormat="1" ht="22.5" customHeight="1" thickTop="1">
      <c r="A20" s="4"/>
      <c r="B20" s="176"/>
      <c r="C20" s="53"/>
    </row>
    <row r="21" spans="1:3" s="10" customFormat="1" ht="22.5" customHeight="1">
      <c r="A21" s="4"/>
      <c r="B21" s="176"/>
      <c r="C21" s="53"/>
    </row>
    <row r="22" spans="1:3" s="10" customFormat="1" ht="22.5" customHeight="1">
      <c r="A22" s="200" t="s">
        <v>501</v>
      </c>
      <c r="B22" s="176"/>
      <c r="C22" s="53"/>
    </row>
    <row r="23" spans="1:3" s="10" customFormat="1" ht="22.5" customHeight="1">
      <c r="A23" s="68"/>
      <c r="B23" s="176"/>
      <c r="C23" s="53"/>
    </row>
    <row r="24" spans="1:3" s="10" customFormat="1" ht="22.5" customHeight="1">
      <c r="A24" s="68" t="s">
        <v>499</v>
      </c>
      <c r="B24" s="176"/>
      <c r="C24" s="53"/>
    </row>
    <row r="25" spans="1:3" s="10" customFormat="1" ht="24.75" customHeight="1">
      <c r="A25" s="68" t="s">
        <v>500</v>
      </c>
      <c r="B25" s="176"/>
      <c r="C25" s="53"/>
    </row>
    <row r="26" spans="1:3" s="10" customFormat="1" ht="22.5" customHeight="1">
      <c r="A26" s="4"/>
      <c r="B26" s="176"/>
      <c r="C26" s="53"/>
    </row>
    <row r="27" spans="1:3" s="10" customFormat="1" ht="22.5" customHeight="1">
      <c r="A27" s="4"/>
      <c r="B27" s="176"/>
      <c r="C27" s="53"/>
    </row>
    <row r="28" spans="1:3" s="10" customFormat="1" ht="22.5" customHeight="1">
      <c r="A28" s="4"/>
      <c r="B28" s="176"/>
      <c r="C28" s="53"/>
    </row>
    <row r="29" spans="1:3" s="10" customFormat="1" ht="22.5" customHeight="1">
      <c r="A29" s="4"/>
      <c r="B29" s="176"/>
      <c r="C29" s="53"/>
    </row>
    <row r="30" spans="1:3" s="10" customFormat="1" ht="22.5" customHeight="1">
      <c r="A30" s="4"/>
      <c r="B30" s="176"/>
      <c r="C30" s="53"/>
    </row>
    <row r="31" spans="1:3" s="10" customFormat="1" ht="22.5" customHeight="1">
      <c r="A31" s="4"/>
      <c r="B31" s="176"/>
      <c r="C31" s="53"/>
    </row>
    <row r="32" spans="1:3" s="10" customFormat="1" ht="22.5" customHeight="1">
      <c r="A32" s="4"/>
      <c r="B32" s="176"/>
      <c r="C32" s="53"/>
    </row>
    <row r="33" spans="1:3" s="10" customFormat="1" ht="30" customHeight="1">
      <c r="A33" s="4"/>
      <c r="B33" s="176"/>
      <c r="C33" s="53"/>
    </row>
    <row r="34" spans="1:5" ht="25.5" customHeight="1">
      <c r="A34" s="4"/>
      <c r="B34" s="217" t="s">
        <v>401</v>
      </c>
      <c r="D34" s="176"/>
      <c r="E34" s="176"/>
    </row>
    <row r="35" spans="1:5" ht="21.75" customHeight="1">
      <c r="A35" s="310" t="s">
        <v>1</v>
      </c>
      <c r="B35" s="310" t="s">
        <v>60</v>
      </c>
      <c r="C35" s="310" t="s">
        <v>358</v>
      </c>
      <c r="D35" s="210" t="s">
        <v>277</v>
      </c>
      <c r="E35" s="110" t="s">
        <v>278</v>
      </c>
    </row>
    <row r="36" spans="1:5" ht="21.75" customHeight="1">
      <c r="A36" s="311"/>
      <c r="B36" s="311"/>
      <c r="C36" s="314"/>
      <c r="D36" s="211" t="s">
        <v>206</v>
      </c>
      <c r="E36" s="187" t="s">
        <v>279</v>
      </c>
    </row>
    <row r="37" spans="1:5" ht="30" customHeight="1">
      <c r="A37" s="146" t="s">
        <v>289</v>
      </c>
      <c r="B37" s="126"/>
      <c r="D37" s="126"/>
      <c r="E37" s="218"/>
    </row>
    <row r="38" spans="1:7" ht="24" customHeight="1">
      <c r="A38" s="64" t="s">
        <v>290</v>
      </c>
      <c r="B38" s="19">
        <v>1934266</v>
      </c>
      <c r="C38" s="44">
        <v>888560</v>
      </c>
      <c r="D38" s="137" t="s">
        <v>206</v>
      </c>
      <c r="E38" s="59">
        <f>B38-C38</f>
        <v>1045706</v>
      </c>
      <c r="G38" s="44"/>
    </row>
    <row r="39" spans="1:7" ht="24" customHeight="1">
      <c r="A39" s="64" t="s">
        <v>291</v>
      </c>
      <c r="B39" s="19">
        <v>2328940</v>
      </c>
      <c r="C39" s="44">
        <v>2000067</v>
      </c>
      <c r="D39" s="137" t="s">
        <v>206</v>
      </c>
      <c r="E39" s="59">
        <f>B39-C39</f>
        <v>328873</v>
      </c>
      <c r="G39" s="44"/>
    </row>
    <row r="40" spans="1:7" ht="24" customHeight="1">
      <c r="A40" s="64" t="s">
        <v>292</v>
      </c>
      <c r="B40" s="19">
        <v>0</v>
      </c>
      <c r="C40" s="44">
        <v>0</v>
      </c>
      <c r="D40" s="137" t="s">
        <v>206</v>
      </c>
      <c r="E40" s="59">
        <f>B40-C40</f>
        <v>0</v>
      </c>
      <c r="G40" s="44"/>
    </row>
    <row r="41" spans="1:7" ht="24" customHeight="1">
      <c r="A41" s="64" t="s">
        <v>293</v>
      </c>
      <c r="B41" s="19">
        <v>960360</v>
      </c>
      <c r="C41" s="44">
        <v>842400</v>
      </c>
      <c r="D41" s="137" t="s">
        <v>206</v>
      </c>
      <c r="E41" s="59">
        <f>B41-C41</f>
        <v>117960</v>
      </c>
      <c r="G41" s="44"/>
    </row>
    <row r="42" spans="1:7" ht="24" customHeight="1">
      <c r="A42" s="64" t="s">
        <v>294</v>
      </c>
      <c r="B42" s="19">
        <v>1758400</v>
      </c>
      <c r="C42" s="44">
        <v>2121966</v>
      </c>
      <c r="D42" s="137" t="s">
        <v>277</v>
      </c>
      <c r="E42" s="59">
        <f>C42-B42</f>
        <v>363566</v>
      </c>
      <c r="G42" s="44"/>
    </row>
    <row r="43" spans="1:7" ht="24" customHeight="1">
      <c r="A43" s="64" t="s">
        <v>295</v>
      </c>
      <c r="B43" s="19">
        <v>2784174</v>
      </c>
      <c r="C43" s="44">
        <v>3126585.62</v>
      </c>
      <c r="D43" s="137" t="s">
        <v>277</v>
      </c>
      <c r="E43" s="59">
        <f>C43-B43</f>
        <v>342411.6200000001</v>
      </c>
      <c r="G43" s="44"/>
    </row>
    <row r="44" spans="1:7" ht="24" customHeight="1">
      <c r="A44" s="64" t="s">
        <v>296</v>
      </c>
      <c r="B44" s="19">
        <v>2073120</v>
      </c>
      <c r="C44" s="44">
        <v>1965005.3</v>
      </c>
      <c r="D44" s="137" t="s">
        <v>206</v>
      </c>
      <c r="E44" s="59">
        <f>B44-C44</f>
        <v>108114.69999999995</v>
      </c>
      <c r="G44" s="44"/>
    </row>
    <row r="45" spans="1:7" ht="24" customHeight="1">
      <c r="A45" s="64" t="s">
        <v>297</v>
      </c>
      <c r="B45" s="19">
        <v>316000</v>
      </c>
      <c r="C45" s="44">
        <v>379458.79</v>
      </c>
      <c r="D45" s="137" t="s">
        <v>277</v>
      </c>
      <c r="E45" s="59">
        <f>C45-B45</f>
        <v>63458.78999999998</v>
      </c>
      <c r="G45" s="44"/>
    </row>
    <row r="46" spans="1:7" ht="24" customHeight="1">
      <c r="A46" s="64" t="s">
        <v>288</v>
      </c>
      <c r="B46" s="19">
        <v>2244600</v>
      </c>
      <c r="C46" s="44">
        <v>2291264.71</v>
      </c>
      <c r="D46" s="137" t="s">
        <v>277</v>
      </c>
      <c r="E46" s="59">
        <f>C46-B46</f>
        <v>46664.70999999996</v>
      </c>
      <c r="G46" s="214"/>
    </row>
    <row r="47" spans="1:7" ht="24" customHeight="1">
      <c r="A47" s="64" t="s">
        <v>298</v>
      </c>
      <c r="B47" s="19">
        <v>203580</v>
      </c>
      <c r="C47" s="44">
        <v>199380</v>
      </c>
      <c r="D47" s="137" t="s">
        <v>206</v>
      </c>
      <c r="E47" s="59">
        <f>B47-C47</f>
        <v>4200</v>
      </c>
      <c r="G47" s="44"/>
    </row>
    <row r="48" spans="1:7" ht="24" customHeight="1">
      <c r="A48" s="64" t="s">
        <v>299</v>
      </c>
      <c r="B48" s="19">
        <v>2396560</v>
      </c>
      <c r="C48" s="44">
        <v>2253200</v>
      </c>
      <c r="D48" s="137" t="s">
        <v>206</v>
      </c>
      <c r="E48" s="59">
        <f>B48-C48</f>
        <v>143360</v>
      </c>
      <c r="G48" s="44"/>
    </row>
    <row r="49" spans="1:7" ht="24" customHeight="1">
      <c r="A49" s="150" t="s">
        <v>359</v>
      </c>
      <c r="B49" s="213">
        <v>0</v>
      </c>
      <c r="C49" s="151">
        <v>0</v>
      </c>
      <c r="D49" s="169" t="s">
        <v>206</v>
      </c>
      <c r="E49" s="19">
        <f>B49-C49</f>
        <v>0</v>
      </c>
      <c r="G49" s="214"/>
    </row>
    <row r="50" spans="1:7" ht="24.75" customHeight="1">
      <c r="A50" s="4" t="s">
        <v>360</v>
      </c>
      <c r="B50" s="215">
        <f>SUM(B38:B49)</f>
        <v>17000000</v>
      </c>
      <c r="C50" s="142">
        <f>SUM(C38:C49)</f>
        <v>16067887.420000002</v>
      </c>
      <c r="D50" s="216" t="s">
        <v>206</v>
      </c>
      <c r="E50" s="156">
        <f>B50-C50</f>
        <v>932112.5799999982</v>
      </c>
      <c r="G50" s="214"/>
    </row>
    <row r="51" spans="1:7" ht="25.5" customHeight="1" thickBot="1">
      <c r="A51" s="4" t="s">
        <v>350</v>
      </c>
      <c r="B51" s="176"/>
      <c r="C51" s="21">
        <f>C50</f>
        <v>16067887.420000002</v>
      </c>
      <c r="D51" s="176"/>
      <c r="E51" s="176"/>
      <c r="G51" s="214"/>
    </row>
    <row r="52" spans="1:5" ht="21.75" customHeight="1" thickTop="1">
      <c r="A52" s="2" t="s">
        <v>504</v>
      </c>
      <c r="B52" s="219"/>
      <c r="C52" s="220">
        <f>C19-C51</f>
        <v>4073469.0999999978</v>
      </c>
      <c r="D52" s="176"/>
      <c r="E52" s="176"/>
    </row>
    <row r="53" spans="1:3" ht="18.75">
      <c r="A53" s="2" t="s">
        <v>502</v>
      </c>
      <c r="B53" s="2"/>
      <c r="C53" s="9"/>
    </row>
    <row r="54" spans="1:3" ht="18.75">
      <c r="A54" s="2" t="s">
        <v>503</v>
      </c>
      <c r="B54" s="2"/>
      <c r="C54" s="120"/>
    </row>
    <row r="55" ht="24" customHeight="1"/>
    <row r="56" spans="1:3" s="10" customFormat="1" ht="22.5" customHeight="1">
      <c r="A56" s="200" t="s">
        <v>501</v>
      </c>
      <c r="B56" s="176"/>
      <c r="C56" s="53"/>
    </row>
    <row r="57" spans="1:3" s="10" customFormat="1" ht="22.5" customHeight="1">
      <c r="A57" s="68"/>
      <c r="B57" s="176"/>
      <c r="C57" s="53"/>
    </row>
    <row r="58" spans="1:3" s="10" customFormat="1" ht="22.5" customHeight="1">
      <c r="A58" s="68" t="s">
        <v>499</v>
      </c>
      <c r="B58" s="176"/>
      <c r="C58" s="53"/>
    </row>
    <row r="59" spans="1:3" s="10" customFormat="1" ht="24.75" customHeight="1">
      <c r="A59" s="68" t="s">
        <v>500</v>
      </c>
      <c r="B59" s="176"/>
      <c r="C59" s="53"/>
    </row>
    <row r="60" spans="1:3" s="10" customFormat="1" ht="22.5" customHeight="1">
      <c r="A60" s="4"/>
      <c r="B60" s="176"/>
      <c r="C60" s="53"/>
    </row>
    <row r="71" ht="18.75">
      <c r="A71" s="3" t="s">
        <v>300</v>
      </c>
    </row>
  </sheetData>
  <mergeCells count="9">
    <mergeCell ref="B35:B36"/>
    <mergeCell ref="A35:A36"/>
    <mergeCell ref="A1:E1"/>
    <mergeCell ref="A2:E2"/>
    <mergeCell ref="A3:E3"/>
    <mergeCell ref="B5:B6"/>
    <mergeCell ref="C5:C6"/>
    <mergeCell ref="A5:A6"/>
    <mergeCell ref="C35:C36"/>
  </mergeCells>
  <printOptions/>
  <pageMargins left="0.7874015748031497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F24"/>
  <sheetViews>
    <sheetView workbookViewId="0" topLeftCell="A1">
      <selection activeCell="B19" sqref="B19"/>
    </sheetView>
  </sheetViews>
  <sheetFormatPr defaultColWidth="9.140625" defaultRowHeight="21.75"/>
  <cols>
    <col min="1" max="1" width="44.00390625" style="68" customWidth="1"/>
    <col min="2" max="3" width="14.7109375" style="68" customWidth="1"/>
    <col min="4" max="4" width="43.7109375" style="68" customWidth="1"/>
    <col min="5" max="6" width="14.8515625" style="68" customWidth="1"/>
    <col min="7" max="7" width="9.140625" style="68" customWidth="1"/>
    <col min="8" max="8" width="11.421875" style="68" customWidth="1"/>
    <col min="9" max="16384" width="9.140625" style="68" customWidth="1"/>
  </cols>
  <sheetData>
    <row r="1" spans="1:6" ht="23.25">
      <c r="A1" s="312" t="s">
        <v>0</v>
      </c>
      <c r="B1" s="312"/>
      <c r="C1" s="312"/>
      <c r="D1" s="312"/>
      <c r="E1" s="312"/>
      <c r="F1" s="312"/>
    </row>
    <row r="2" spans="1:6" ht="23.25">
      <c r="A2" s="313" t="s">
        <v>38</v>
      </c>
      <c r="B2" s="313"/>
      <c r="C2" s="313"/>
      <c r="D2" s="313"/>
      <c r="E2" s="313"/>
      <c r="F2" s="313"/>
    </row>
    <row r="3" spans="1:6" ht="23.25">
      <c r="A3" s="313" t="s">
        <v>505</v>
      </c>
      <c r="B3" s="313"/>
      <c r="C3" s="313"/>
      <c r="D3" s="313"/>
      <c r="E3" s="313"/>
      <c r="F3" s="313"/>
    </row>
    <row r="4" spans="1:6" ht="27" customHeight="1">
      <c r="A4" s="316" t="s">
        <v>31</v>
      </c>
      <c r="B4" s="317"/>
      <c r="C4" s="318"/>
      <c r="D4" s="316" t="s">
        <v>32</v>
      </c>
      <c r="E4" s="317"/>
      <c r="F4" s="318"/>
    </row>
    <row r="5" spans="1:6" s="3" customFormat="1" ht="31.5" customHeight="1">
      <c r="A5" s="158" t="s">
        <v>506</v>
      </c>
      <c r="B5" s="192"/>
      <c r="C5" s="124"/>
      <c r="D5" s="148" t="s">
        <v>33</v>
      </c>
      <c r="E5" s="126">
        <v>16067887.42</v>
      </c>
      <c r="F5" s="192"/>
    </row>
    <row r="6" spans="1:6" s="3" customFormat="1" ht="24" customHeight="1">
      <c r="A6" s="9" t="s">
        <v>34</v>
      </c>
      <c r="B6" s="19"/>
      <c r="C6" s="9"/>
      <c r="D6" s="10" t="s">
        <v>362</v>
      </c>
      <c r="E6" s="19">
        <v>12116011.62</v>
      </c>
      <c r="F6" s="226">
        <f>E5+E6</f>
        <v>28183899.04</v>
      </c>
    </row>
    <row r="7" spans="1:6" s="3" customFormat="1" ht="24" customHeight="1">
      <c r="A7" s="9" t="s">
        <v>317</v>
      </c>
      <c r="B7" s="19">
        <v>6000000</v>
      </c>
      <c r="C7" s="9"/>
      <c r="D7" s="10"/>
      <c r="E7" s="19"/>
      <c r="F7" s="197"/>
    </row>
    <row r="8" spans="1:6" s="3" customFormat="1" ht="24" customHeight="1">
      <c r="A8" s="9" t="s">
        <v>319</v>
      </c>
      <c r="B8" s="19">
        <v>0</v>
      </c>
      <c r="C8" s="9"/>
      <c r="D8" s="10"/>
      <c r="E8" s="19"/>
      <c r="F8" s="197"/>
    </row>
    <row r="9" spans="1:6" s="3" customFormat="1" ht="24" customHeight="1">
      <c r="A9" s="9" t="s">
        <v>361</v>
      </c>
      <c r="B9" s="19">
        <v>6000885.74</v>
      </c>
      <c r="C9" s="9"/>
      <c r="D9" s="10"/>
      <c r="E9" s="19"/>
      <c r="F9" s="197"/>
    </row>
    <row r="10" spans="1:6" s="3" customFormat="1" ht="24" customHeight="1">
      <c r="A10" s="9" t="s">
        <v>363</v>
      </c>
      <c r="B10" s="19">
        <v>2618851.63</v>
      </c>
      <c r="C10" s="9"/>
      <c r="D10" s="10"/>
      <c r="E10" s="137"/>
      <c r="F10" s="197"/>
    </row>
    <row r="11" spans="1:6" s="3" customFormat="1" ht="24" customHeight="1">
      <c r="A11" s="9" t="s">
        <v>364</v>
      </c>
      <c r="B11" s="19">
        <v>158587.93</v>
      </c>
      <c r="C11" s="129">
        <f>B7+B8+B9+B10+B11</f>
        <v>14778325.3</v>
      </c>
      <c r="D11" s="10"/>
      <c r="E11" s="19"/>
      <c r="F11" s="226"/>
    </row>
    <row r="12" spans="1:6" s="3" customFormat="1" ht="24" customHeight="1">
      <c r="A12" s="9"/>
      <c r="B12" s="59"/>
      <c r="C12" s="129"/>
      <c r="D12" s="227" t="s">
        <v>443</v>
      </c>
      <c r="E12" s="19"/>
      <c r="F12" s="226"/>
    </row>
    <row r="13" spans="1:6" s="3" customFormat="1" ht="24" customHeight="1">
      <c r="A13" s="9"/>
      <c r="B13" s="197"/>
      <c r="C13" s="129"/>
      <c r="D13" s="10" t="s">
        <v>34</v>
      </c>
      <c r="E13" s="19"/>
      <c r="F13" s="226"/>
    </row>
    <row r="14" spans="1:6" s="3" customFormat="1" ht="24" customHeight="1">
      <c r="A14" s="9"/>
      <c r="B14" s="197"/>
      <c r="C14" s="129"/>
      <c r="D14" s="10" t="s">
        <v>317</v>
      </c>
      <c r="E14" s="19">
        <v>6000000</v>
      </c>
      <c r="F14" s="226"/>
    </row>
    <row r="15" spans="1:6" s="3" customFormat="1" ht="24" customHeight="1">
      <c r="A15" s="9"/>
      <c r="B15" s="59"/>
      <c r="C15" s="129"/>
      <c r="D15" s="10" t="s">
        <v>319</v>
      </c>
      <c r="E15" s="19">
        <v>0</v>
      </c>
      <c r="F15" s="226"/>
    </row>
    <row r="16" spans="1:6" s="3" customFormat="1" ht="24" customHeight="1">
      <c r="A16" s="9"/>
      <c r="B16" s="59"/>
      <c r="C16" s="129"/>
      <c r="D16" s="10" t="s">
        <v>361</v>
      </c>
      <c r="E16" s="19">
        <v>6570098.66</v>
      </c>
      <c r="F16" s="226"/>
    </row>
    <row r="17" spans="1:6" s="3" customFormat="1" ht="24" customHeight="1">
      <c r="A17" s="9" t="s">
        <v>35</v>
      </c>
      <c r="B17" s="59">
        <v>20141356.52</v>
      </c>
      <c r="C17" s="129"/>
      <c r="D17" s="10" t="s">
        <v>363</v>
      </c>
      <c r="E17" s="19">
        <v>2653077.89</v>
      </c>
      <c r="F17" s="226"/>
    </row>
    <row r="18" spans="1:6" s="3" customFormat="1" ht="24" customHeight="1">
      <c r="A18" s="120" t="s">
        <v>362</v>
      </c>
      <c r="B18" s="228">
        <v>8686866.43</v>
      </c>
      <c r="C18" s="229">
        <f>B17+B18</f>
        <v>28828222.95</v>
      </c>
      <c r="D18" s="47" t="s">
        <v>364</v>
      </c>
      <c r="E18" s="151">
        <v>199472.66</v>
      </c>
      <c r="F18" s="230">
        <f>E14+E15+E16+E17+E18</f>
        <v>15422649.21</v>
      </c>
    </row>
    <row r="19" spans="3:6" s="10" customFormat="1" ht="28.5" customHeight="1" thickBot="1">
      <c r="C19" s="231">
        <f>C11+C18</f>
        <v>43606548.25</v>
      </c>
      <c r="E19" s="44"/>
      <c r="F19" s="232">
        <f>F6+F18</f>
        <v>43606548.25</v>
      </c>
    </row>
    <row r="20" spans="1:6" s="10" customFormat="1" ht="16.5" customHeight="1" thickTop="1">
      <c r="A20" s="8"/>
      <c r="C20" s="3"/>
      <c r="D20" s="175"/>
      <c r="E20" s="3"/>
      <c r="F20" s="3"/>
    </row>
    <row r="21" spans="1:4" s="10" customFormat="1" ht="24" customHeight="1">
      <c r="A21" s="8" t="s">
        <v>333</v>
      </c>
      <c r="B21" s="315" t="s">
        <v>36</v>
      </c>
      <c r="C21" s="315"/>
      <c r="D21" s="4" t="s">
        <v>36</v>
      </c>
    </row>
    <row r="22" s="3" customFormat="1" ht="18.75">
      <c r="D22" s="175"/>
    </row>
    <row r="23" spans="1:4" s="3" customFormat="1" ht="18.75">
      <c r="A23" s="3" t="s">
        <v>367</v>
      </c>
      <c r="B23" s="307" t="s">
        <v>417</v>
      </c>
      <c r="C23" s="307"/>
      <c r="D23" s="175" t="s">
        <v>430</v>
      </c>
    </row>
    <row r="24" spans="1:4" s="3" customFormat="1" ht="18.75">
      <c r="A24" s="3" t="s">
        <v>368</v>
      </c>
      <c r="B24" s="307" t="s">
        <v>313</v>
      </c>
      <c r="C24" s="307"/>
      <c r="D24" s="175" t="s">
        <v>243</v>
      </c>
    </row>
    <row r="25" s="3" customFormat="1" ht="18.75"/>
  </sheetData>
  <mergeCells count="8">
    <mergeCell ref="B21:C21"/>
    <mergeCell ref="B23:C23"/>
    <mergeCell ref="B24:C24"/>
    <mergeCell ref="A1:F1"/>
    <mergeCell ref="A2:F2"/>
    <mergeCell ref="A3:F3"/>
    <mergeCell ref="A4:C4"/>
    <mergeCell ref="D4:F4"/>
  </mergeCells>
  <printOptions/>
  <pageMargins left="0.3937007874015748" right="0.1968503937007874" top="0.2362204724409449" bottom="0.2362204724409449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D33"/>
  <sheetViews>
    <sheetView workbookViewId="0" topLeftCell="A1">
      <selection activeCell="B31" sqref="B31"/>
    </sheetView>
  </sheetViews>
  <sheetFormatPr defaultColWidth="9.140625" defaultRowHeight="21.75"/>
  <cols>
    <col min="1" max="1" width="6.7109375" style="68" customWidth="1"/>
    <col min="2" max="2" width="54.00390625" style="68" customWidth="1"/>
    <col min="3" max="4" width="19.7109375" style="68" customWidth="1"/>
    <col min="5" max="16384" width="9.140625" style="68" customWidth="1"/>
  </cols>
  <sheetData>
    <row r="1" spans="1:4" ht="24.75" customHeight="1">
      <c r="A1" s="299" t="s">
        <v>351</v>
      </c>
      <c r="B1" s="299"/>
      <c r="C1" s="299"/>
      <c r="D1" s="299"/>
    </row>
    <row r="2" spans="1:4" ht="24.75" customHeight="1">
      <c r="A2" s="299" t="s">
        <v>352</v>
      </c>
      <c r="B2" s="299"/>
      <c r="C2" s="299"/>
      <c r="D2" s="299"/>
    </row>
    <row r="3" spans="1:4" s="86" customFormat="1" ht="24.75" customHeight="1">
      <c r="A3" s="309" t="s">
        <v>507</v>
      </c>
      <c r="B3" s="309"/>
      <c r="C3" s="309"/>
      <c r="D3" s="309"/>
    </row>
    <row r="4" spans="1:4" ht="25.5" customHeight="1">
      <c r="A4" s="233" t="s">
        <v>305</v>
      </c>
      <c r="B4" s="233" t="s">
        <v>353</v>
      </c>
      <c r="C4" s="233" t="s">
        <v>31</v>
      </c>
      <c r="D4" s="233" t="s">
        <v>32</v>
      </c>
    </row>
    <row r="5" spans="1:4" ht="27.75" customHeight="1">
      <c r="A5" s="234">
        <v>1</v>
      </c>
      <c r="B5" s="235" t="s">
        <v>84</v>
      </c>
      <c r="C5" s="236">
        <v>70465</v>
      </c>
      <c r="D5" s="237">
        <v>2996866</v>
      </c>
    </row>
    <row r="6" spans="1:4" ht="22.5" customHeight="1">
      <c r="A6" s="238">
        <v>2</v>
      </c>
      <c r="B6" s="239" t="s">
        <v>43</v>
      </c>
      <c r="C6" s="240">
        <v>952340</v>
      </c>
      <c r="D6" s="241">
        <v>911340</v>
      </c>
    </row>
    <row r="7" spans="1:4" s="245" customFormat="1" ht="22.5" customHeight="1">
      <c r="A7" s="238">
        <v>3</v>
      </c>
      <c r="B7" s="242" t="s">
        <v>83</v>
      </c>
      <c r="C7" s="243">
        <v>358300</v>
      </c>
      <c r="D7" s="244">
        <v>358300</v>
      </c>
    </row>
    <row r="8" spans="1:4" ht="22.5" customHeight="1">
      <c r="A8" s="238">
        <v>4</v>
      </c>
      <c r="B8" s="246" t="s">
        <v>85</v>
      </c>
      <c r="C8" s="247">
        <v>89647.83</v>
      </c>
      <c r="D8" s="248">
        <v>101685.21</v>
      </c>
    </row>
    <row r="9" spans="1:4" ht="22.5" customHeight="1">
      <c r="A9" s="238">
        <v>5</v>
      </c>
      <c r="B9" s="246" t="s">
        <v>86</v>
      </c>
      <c r="C9" s="247">
        <v>213070</v>
      </c>
      <c r="D9" s="248">
        <v>197240</v>
      </c>
    </row>
    <row r="10" spans="1:4" ht="22.5" customHeight="1">
      <c r="A10" s="238">
        <v>6</v>
      </c>
      <c r="B10" s="246" t="s">
        <v>87</v>
      </c>
      <c r="C10" s="247">
        <v>11181.55</v>
      </c>
      <c r="D10" s="248">
        <v>8936.04</v>
      </c>
    </row>
    <row r="11" spans="1:4" ht="22.5" customHeight="1">
      <c r="A11" s="238">
        <v>7</v>
      </c>
      <c r="B11" s="246" t="s">
        <v>88</v>
      </c>
      <c r="C11" s="247">
        <v>13422.05</v>
      </c>
      <c r="D11" s="248">
        <v>10718.22</v>
      </c>
    </row>
    <row r="12" spans="1:4" ht="22.5" customHeight="1">
      <c r="A12" s="238">
        <v>8</v>
      </c>
      <c r="B12" s="246" t="s">
        <v>89</v>
      </c>
      <c r="C12" s="247">
        <v>740884.73</v>
      </c>
      <c r="D12" s="248">
        <v>700000</v>
      </c>
    </row>
    <row r="13" spans="1:4" ht="22.5" customHeight="1">
      <c r="A13" s="238">
        <v>9</v>
      </c>
      <c r="B13" s="246" t="s">
        <v>470</v>
      </c>
      <c r="C13" s="247">
        <v>0</v>
      </c>
      <c r="D13" s="248">
        <v>22000</v>
      </c>
    </row>
    <row r="14" spans="1:4" ht="22.5" customHeight="1">
      <c r="A14" s="238">
        <v>10</v>
      </c>
      <c r="B14" s="246" t="s">
        <v>512</v>
      </c>
      <c r="C14" s="247">
        <v>182.63</v>
      </c>
      <c r="D14" s="248">
        <v>182.63</v>
      </c>
    </row>
    <row r="15" spans="1:4" ht="22.5" customHeight="1">
      <c r="A15" s="238">
        <v>11</v>
      </c>
      <c r="B15" s="246" t="s">
        <v>508</v>
      </c>
      <c r="C15" s="247">
        <v>0</v>
      </c>
      <c r="D15" s="248">
        <v>897000</v>
      </c>
    </row>
    <row r="16" spans="1:4" ht="22.5" customHeight="1">
      <c r="A16" s="238">
        <v>12</v>
      </c>
      <c r="B16" s="246" t="s">
        <v>509</v>
      </c>
      <c r="C16" s="247">
        <v>179900</v>
      </c>
      <c r="D16" s="248">
        <v>0</v>
      </c>
    </row>
    <row r="17" spans="1:4" ht="22.5" customHeight="1">
      <c r="A17" s="238">
        <v>13</v>
      </c>
      <c r="B17" s="246" t="s">
        <v>412</v>
      </c>
      <c r="C17" s="247">
        <v>211068.64</v>
      </c>
      <c r="D17" s="248">
        <v>229683.52</v>
      </c>
    </row>
    <row r="18" spans="1:4" ht="22.5" customHeight="1">
      <c r="A18" s="238">
        <v>14</v>
      </c>
      <c r="B18" s="246" t="s">
        <v>402</v>
      </c>
      <c r="C18" s="247">
        <v>662121</v>
      </c>
      <c r="D18" s="248">
        <v>535000</v>
      </c>
    </row>
    <row r="19" spans="1:4" ht="22.5" customHeight="1">
      <c r="A19" s="238">
        <v>15</v>
      </c>
      <c r="B19" s="246" t="s">
        <v>444</v>
      </c>
      <c r="C19" s="247">
        <v>4064000</v>
      </c>
      <c r="D19" s="248">
        <v>4029000</v>
      </c>
    </row>
    <row r="20" spans="1:4" ht="22.5" customHeight="1">
      <c r="A20" s="238">
        <v>16</v>
      </c>
      <c r="B20" s="246" t="s">
        <v>445</v>
      </c>
      <c r="C20" s="247">
        <v>597000</v>
      </c>
      <c r="D20" s="248">
        <v>601500</v>
      </c>
    </row>
    <row r="21" spans="1:4" s="245" customFormat="1" ht="22.5" customHeight="1">
      <c r="A21" s="238">
        <v>17</v>
      </c>
      <c r="B21" s="242" t="s">
        <v>460</v>
      </c>
      <c r="C21" s="243">
        <v>377200</v>
      </c>
      <c r="D21" s="244">
        <v>377200</v>
      </c>
    </row>
    <row r="22" spans="1:4" s="245" customFormat="1" ht="22.5" customHeight="1">
      <c r="A22" s="238">
        <v>18</v>
      </c>
      <c r="B22" s="242" t="s">
        <v>461</v>
      </c>
      <c r="C22" s="243">
        <v>18860</v>
      </c>
      <c r="D22" s="244">
        <v>18860</v>
      </c>
    </row>
    <row r="23" spans="1:4" s="245" customFormat="1" ht="22.5" customHeight="1">
      <c r="A23" s="238">
        <v>19</v>
      </c>
      <c r="B23" s="242" t="s">
        <v>510</v>
      </c>
      <c r="C23" s="243">
        <v>19500</v>
      </c>
      <c r="D23" s="244">
        <v>19500</v>
      </c>
    </row>
    <row r="24" spans="1:4" s="245" customFormat="1" ht="22.5" customHeight="1">
      <c r="A24" s="238">
        <v>20</v>
      </c>
      <c r="B24" s="242" t="s">
        <v>511</v>
      </c>
      <c r="C24" s="243">
        <v>80000</v>
      </c>
      <c r="D24" s="244">
        <v>80000</v>
      </c>
    </row>
    <row r="25" spans="1:4" s="245" customFormat="1" ht="22.5" customHeight="1">
      <c r="A25" s="238">
        <v>21</v>
      </c>
      <c r="B25" s="242" t="s">
        <v>465</v>
      </c>
      <c r="C25" s="243">
        <v>6723</v>
      </c>
      <c r="D25" s="244"/>
    </row>
    <row r="26" spans="1:4" s="245" customFormat="1" ht="22.5" customHeight="1">
      <c r="A26" s="238">
        <v>22</v>
      </c>
      <c r="B26" s="242" t="s">
        <v>446</v>
      </c>
      <c r="C26" s="243">
        <v>10000</v>
      </c>
      <c r="D26" s="244">
        <v>10000</v>
      </c>
    </row>
    <row r="27" spans="1:4" s="245" customFormat="1" ht="22.5" customHeight="1">
      <c r="A27" s="238">
        <v>23</v>
      </c>
      <c r="B27" s="242" t="s">
        <v>466</v>
      </c>
      <c r="C27" s="243">
        <v>11000</v>
      </c>
      <c r="D27" s="244">
        <v>11000</v>
      </c>
    </row>
    <row r="28" spans="1:4" s="245" customFormat="1" ht="22.5" customHeight="1">
      <c r="A28" s="250"/>
      <c r="B28" s="251"/>
      <c r="C28" s="252"/>
      <c r="D28" s="253"/>
    </row>
    <row r="29" spans="1:4" s="245" customFormat="1" ht="24" customHeight="1" thickBot="1">
      <c r="A29" s="249"/>
      <c r="B29" s="254"/>
      <c r="C29" s="255">
        <f>SUM(C5:C28)</f>
        <v>8686866.43</v>
      </c>
      <c r="D29" s="256">
        <f>SUM(D5:D28)</f>
        <v>12116011.62</v>
      </c>
    </row>
    <row r="30" spans="1:3" s="10" customFormat="1" ht="22.5" customHeight="1" thickTop="1">
      <c r="A30" s="200" t="s">
        <v>515</v>
      </c>
      <c r="B30" s="176"/>
      <c r="C30" s="53"/>
    </row>
    <row r="31" spans="1:3" s="10" customFormat="1" ht="23.25" customHeight="1">
      <c r="A31" s="68"/>
      <c r="B31" s="176"/>
      <c r="C31" s="53"/>
    </row>
    <row r="32" spans="1:3" s="10" customFormat="1" ht="22.5" customHeight="1">
      <c r="A32" s="68" t="s">
        <v>514</v>
      </c>
      <c r="B32" s="176"/>
      <c r="C32" s="53"/>
    </row>
    <row r="33" spans="1:3" s="10" customFormat="1" ht="24.75" customHeight="1">
      <c r="A33" s="68" t="s">
        <v>513</v>
      </c>
      <c r="B33" s="176"/>
      <c r="C33" s="53"/>
    </row>
  </sheetData>
  <mergeCells count="3">
    <mergeCell ref="A1:D1"/>
    <mergeCell ref="A2:D2"/>
    <mergeCell ref="A3:D3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4" sqref="A4"/>
    </sheetView>
  </sheetViews>
  <sheetFormatPr defaultColWidth="9.140625" defaultRowHeight="21.75"/>
  <cols>
    <col min="1" max="1" width="31.140625" style="68" customWidth="1"/>
    <col min="2" max="5" width="16.7109375" style="68" customWidth="1"/>
    <col min="6" max="6" width="24.8515625" style="68" customWidth="1"/>
    <col min="7" max="7" width="16.57421875" style="68" customWidth="1"/>
    <col min="8" max="16384" width="9.140625" style="68" customWidth="1"/>
  </cols>
  <sheetData>
    <row r="1" spans="1:7" ht="21">
      <c r="A1" s="299" t="s">
        <v>253</v>
      </c>
      <c r="B1" s="299"/>
      <c r="C1" s="299"/>
      <c r="D1" s="299"/>
      <c r="E1" s="299"/>
      <c r="F1" s="299"/>
      <c r="G1" s="299"/>
    </row>
    <row r="2" spans="1:7" ht="21">
      <c r="A2" s="299" t="s">
        <v>254</v>
      </c>
      <c r="B2" s="299"/>
      <c r="C2" s="299"/>
      <c r="D2" s="299"/>
      <c r="E2" s="299"/>
      <c r="F2" s="299"/>
      <c r="G2" s="299"/>
    </row>
    <row r="3" spans="1:7" ht="21">
      <c r="A3" s="293" t="s">
        <v>519</v>
      </c>
      <c r="B3" s="293"/>
      <c r="C3" s="293"/>
      <c r="D3" s="293"/>
      <c r="E3" s="293"/>
      <c r="F3" s="293"/>
      <c r="G3" s="293"/>
    </row>
    <row r="4" spans="1:7" ht="21">
      <c r="A4" s="257" t="s">
        <v>255</v>
      </c>
      <c r="B4" s="257" t="s">
        <v>256</v>
      </c>
      <c r="C4" s="257" t="s">
        <v>257</v>
      </c>
      <c r="D4" s="257" t="s">
        <v>258</v>
      </c>
      <c r="E4" s="257" t="s">
        <v>259</v>
      </c>
      <c r="F4" s="257" t="s">
        <v>260</v>
      </c>
      <c r="G4" s="257" t="s">
        <v>261</v>
      </c>
    </row>
    <row r="5" spans="1:7" ht="21">
      <c r="A5" s="258"/>
      <c r="B5" s="258" t="s">
        <v>262</v>
      </c>
      <c r="C5" s="258" t="s">
        <v>263</v>
      </c>
      <c r="D5" s="258" t="s">
        <v>263</v>
      </c>
      <c r="E5" s="258" t="s">
        <v>264</v>
      </c>
      <c r="F5" s="258"/>
      <c r="G5" s="258"/>
    </row>
    <row r="6" spans="1:7" ht="36" customHeight="1">
      <c r="A6" s="259" t="s">
        <v>265</v>
      </c>
      <c r="B6" s="222"/>
      <c r="C6" s="81"/>
      <c r="D6" s="222"/>
      <c r="E6" s="81"/>
      <c r="F6" s="222"/>
      <c r="G6" s="221"/>
    </row>
    <row r="7" spans="1:7" ht="21">
      <c r="A7" s="85" t="s">
        <v>266</v>
      </c>
      <c r="B7" s="89">
        <v>30061289.8</v>
      </c>
      <c r="C7" s="88">
        <v>0</v>
      </c>
      <c r="D7" s="89">
        <v>0</v>
      </c>
      <c r="E7" s="88">
        <f>B7+C7-D7</f>
        <v>30061289.8</v>
      </c>
      <c r="F7" s="99" t="s">
        <v>267</v>
      </c>
      <c r="G7" s="223">
        <v>7636163.79</v>
      </c>
    </row>
    <row r="8" spans="1:7" ht="21">
      <c r="A8" s="85" t="s">
        <v>408</v>
      </c>
      <c r="B8" s="89">
        <v>792800</v>
      </c>
      <c r="C8" s="88">
        <v>0</v>
      </c>
      <c r="D8" s="89">
        <v>0</v>
      </c>
      <c r="E8" s="88">
        <f aca="true" t="shared" si="0" ref="E8:E18">B8+C8-D8</f>
        <v>792800</v>
      </c>
      <c r="F8" s="99" t="s">
        <v>268</v>
      </c>
      <c r="G8" s="223">
        <v>20706258</v>
      </c>
    </row>
    <row r="9" spans="1:7" ht="21">
      <c r="A9" s="85" t="s">
        <v>409</v>
      </c>
      <c r="B9" s="89">
        <v>2861839.07</v>
      </c>
      <c r="C9" s="88">
        <v>0</v>
      </c>
      <c r="D9" s="89">
        <v>0</v>
      </c>
      <c r="E9" s="88">
        <f t="shared" si="0"/>
        <v>2861839.07</v>
      </c>
      <c r="F9" s="99" t="s">
        <v>269</v>
      </c>
      <c r="G9" s="223">
        <v>12656300.29</v>
      </c>
    </row>
    <row r="10" spans="1:7" ht="21">
      <c r="A10" s="85" t="s">
        <v>410</v>
      </c>
      <c r="B10" s="89">
        <v>99500</v>
      </c>
      <c r="C10" s="88">
        <v>0</v>
      </c>
      <c r="D10" s="89">
        <v>0</v>
      </c>
      <c r="E10" s="88">
        <f t="shared" si="0"/>
        <v>99500</v>
      </c>
      <c r="F10" s="99" t="s">
        <v>270</v>
      </c>
      <c r="G10" s="223">
        <v>0</v>
      </c>
    </row>
    <row r="11" spans="1:7" ht="21">
      <c r="A11" s="85" t="s">
        <v>429</v>
      </c>
      <c r="B11" s="89">
        <v>65000</v>
      </c>
      <c r="C11" s="88">
        <v>0</v>
      </c>
      <c r="D11" s="89">
        <v>0</v>
      </c>
      <c r="E11" s="88">
        <f t="shared" si="0"/>
        <v>65000</v>
      </c>
      <c r="F11" s="99"/>
      <c r="G11" s="223"/>
    </row>
    <row r="12" spans="1:7" ht="21">
      <c r="A12" s="85" t="s">
        <v>545</v>
      </c>
      <c r="B12" s="89">
        <v>312000</v>
      </c>
      <c r="C12" s="88">
        <v>0</v>
      </c>
      <c r="D12" s="89">
        <v>0</v>
      </c>
      <c r="E12" s="88">
        <f t="shared" si="0"/>
        <v>312000</v>
      </c>
      <c r="F12" s="99" t="s">
        <v>44</v>
      </c>
      <c r="G12" s="223"/>
    </row>
    <row r="13" spans="1:7" ht="21">
      <c r="A13" s="85" t="s">
        <v>411</v>
      </c>
      <c r="B13" s="89">
        <v>167910</v>
      </c>
      <c r="C13" s="88">
        <v>0</v>
      </c>
      <c r="D13" s="89">
        <v>0</v>
      </c>
      <c r="E13" s="88">
        <f t="shared" si="0"/>
        <v>167910</v>
      </c>
      <c r="F13" s="99"/>
      <c r="G13" s="223"/>
    </row>
    <row r="14" spans="1:7" ht="21">
      <c r="A14" s="260" t="s">
        <v>271</v>
      </c>
      <c r="B14" s="89"/>
      <c r="C14" s="88"/>
      <c r="D14" s="89"/>
      <c r="E14" s="88"/>
      <c r="F14" s="99"/>
      <c r="G14" s="100"/>
    </row>
    <row r="15" spans="1:7" ht="21">
      <c r="A15" s="85" t="s">
        <v>272</v>
      </c>
      <c r="B15" s="89">
        <v>1921083.22</v>
      </c>
      <c r="C15" s="88">
        <v>0</v>
      </c>
      <c r="D15" s="89">
        <v>0</v>
      </c>
      <c r="E15" s="88">
        <f t="shared" si="0"/>
        <v>1921083.22</v>
      </c>
      <c r="F15" s="99"/>
      <c r="G15" s="100"/>
    </row>
    <row r="16" spans="1:7" ht="21">
      <c r="A16" s="85" t="s">
        <v>273</v>
      </c>
      <c r="B16" s="89">
        <v>268500</v>
      </c>
      <c r="C16" s="88">
        <v>0</v>
      </c>
      <c r="D16" s="89">
        <v>0</v>
      </c>
      <c r="E16" s="88">
        <f t="shared" si="0"/>
        <v>268500</v>
      </c>
      <c r="F16" s="99"/>
      <c r="G16" s="100"/>
    </row>
    <row r="17" spans="1:7" ht="21">
      <c r="A17" s="85" t="s">
        <v>376</v>
      </c>
      <c r="B17" s="89">
        <v>17800</v>
      </c>
      <c r="C17" s="88">
        <v>0</v>
      </c>
      <c r="D17" s="89">
        <v>0</v>
      </c>
      <c r="E17" s="88">
        <f t="shared" si="0"/>
        <v>17800</v>
      </c>
      <c r="F17" s="99"/>
      <c r="G17" s="100"/>
    </row>
    <row r="18" spans="1:7" ht="21">
      <c r="A18" s="85" t="s">
        <v>274</v>
      </c>
      <c r="B18" s="89">
        <v>4430999.99</v>
      </c>
      <c r="C18" s="88">
        <v>0</v>
      </c>
      <c r="D18" s="89">
        <v>0</v>
      </c>
      <c r="E18" s="88">
        <f t="shared" si="0"/>
        <v>4430999.99</v>
      </c>
      <c r="F18" s="99"/>
      <c r="G18" s="100"/>
    </row>
    <row r="19" spans="1:7" ht="21">
      <c r="A19" s="85"/>
      <c r="B19" s="102"/>
      <c r="C19" s="86"/>
      <c r="D19" s="224"/>
      <c r="E19" s="88"/>
      <c r="F19" s="99"/>
      <c r="G19" s="100"/>
    </row>
    <row r="20" spans="1:7" ht="36.75" customHeight="1" thickBot="1">
      <c r="A20" s="283" t="s">
        <v>275</v>
      </c>
      <c r="B20" s="225">
        <f>SUM(B7:B19)</f>
        <v>40998722.08</v>
      </c>
      <c r="C20" s="225">
        <f>SUM(C7:C19)</f>
        <v>0</v>
      </c>
      <c r="D20" s="261">
        <f>SUM(D7:D19)</f>
        <v>0</v>
      </c>
      <c r="E20" s="225">
        <f>SUM(E7:E19)</f>
        <v>40998722.08</v>
      </c>
      <c r="F20" s="262"/>
      <c r="G20" s="225">
        <f>SUM(G7:G19)</f>
        <v>40998722.08</v>
      </c>
    </row>
    <row r="21" ht="21.75" thickTop="1">
      <c r="D21" s="96"/>
    </row>
    <row r="22" spans="1:6" s="86" customFormat="1" ht="22.5" customHeight="1">
      <c r="A22" s="200" t="s">
        <v>546</v>
      </c>
      <c r="B22" s="263"/>
      <c r="C22" s="319" t="s">
        <v>36</v>
      </c>
      <c r="D22" s="319"/>
      <c r="F22" s="284" t="s">
        <v>36</v>
      </c>
    </row>
    <row r="23" spans="1:3" s="86" customFormat="1" ht="22.5" customHeight="1">
      <c r="A23" s="68"/>
      <c r="B23" s="263"/>
      <c r="C23" s="264"/>
    </row>
    <row r="24" spans="1:6" s="86" customFormat="1" ht="22.5" customHeight="1">
      <c r="A24" s="68" t="s">
        <v>547</v>
      </c>
      <c r="B24" s="263"/>
      <c r="C24" s="320" t="s">
        <v>548</v>
      </c>
      <c r="D24" s="320"/>
      <c r="F24" s="249" t="s">
        <v>550</v>
      </c>
    </row>
    <row r="25" spans="1:6" s="86" customFormat="1" ht="24.75" customHeight="1">
      <c r="A25" s="68" t="s">
        <v>549</v>
      </c>
      <c r="B25" s="263"/>
      <c r="C25" s="320" t="s">
        <v>313</v>
      </c>
      <c r="D25" s="320"/>
      <c r="F25" s="249" t="s">
        <v>243</v>
      </c>
    </row>
  </sheetData>
  <mergeCells count="6">
    <mergeCell ref="C22:D22"/>
    <mergeCell ref="C24:D24"/>
    <mergeCell ref="C25:D25"/>
    <mergeCell ref="A1:G1"/>
    <mergeCell ref="A2:G2"/>
    <mergeCell ref="A3:G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tabSelected="1" workbookViewId="0" topLeftCell="A1">
      <selection activeCell="J28" sqref="I28:J28"/>
    </sheetView>
  </sheetViews>
  <sheetFormatPr defaultColWidth="9.140625" defaultRowHeight="21.75"/>
  <cols>
    <col min="1" max="1" width="6.7109375" style="68" customWidth="1"/>
    <col min="2" max="2" width="23.28125" style="68" customWidth="1"/>
    <col min="3" max="3" width="39.140625" style="68" customWidth="1"/>
    <col min="4" max="4" width="13.7109375" style="68" customWidth="1"/>
    <col min="5" max="5" width="14.57421875" style="68" customWidth="1"/>
    <col min="6" max="16384" width="9.140625" style="68" customWidth="1"/>
  </cols>
  <sheetData>
    <row r="1" spans="1:5" ht="26.25">
      <c r="A1" s="321" t="s">
        <v>302</v>
      </c>
      <c r="B1" s="321"/>
      <c r="C1" s="321"/>
      <c r="D1" s="321"/>
      <c r="E1" s="321"/>
    </row>
    <row r="2" spans="1:5" ht="21">
      <c r="A2" s="285" t="s">
        <v>303</v>
      </c>
      <c r="B2" s="285"/>
      <c r="C2" s="285"/>
      <c r="D2" s="285"/>
      <c r="E2" s="285"/>
    </row>
    <row r="3" spans="1:5" ht="21">
      <c r="A3" s="322" t="s">
        <v>530</v>
      </c>
      <c r="B3" s="322"/>
      <c r="C3" s="322"/>
      <c r="D3" s="322"/>
      <c r="E3" s="322"/>
    </row>
    <row r="4" spans="1:5" ht="21">
      <c r="A4" s="249"/>
      <c r="B4" s="249"/>
      <c r="C4" s="249"/>
      <c r="D4" s="249"/>
      <c r="E4" s="249"/>
    </row>
    <row r="5" spans="1:5" ht="21">
      <c r="A5" s="268" t="s">
        <v>304</v>
      </c>
      <c r="B5" s="269" t="s">
        <v>306</v>
      </c>
      <c r="C5" s="270" t="s">
        <v>308</v>
      </c>
      <c r="D5" s="269" t="s">
        <v>261</v>
      </c>
      <c r="E5" s="271" t="s">
        <v>301</v>
      </c>
    </row>
    <row r="6" spans="1:5" ht="21">
      <c r="A6" s="272" t="s">
        <v>305</v>
      </c>
      <c r="B6" s="273" t="s">
        <v>307</v>
      </c>
      <c r="C6" s="274"/>
      <c r="D6" s="273" t="s">
        <v>309</v>
      </c>
      <c r="E6" s="275"/>
    </row>
    <row r="7" spans="1:5" ht="27" customHeight="1">
      <c r="A7" s="80"/>
      <c r="B7" s="276" t="s">
        <v>310</v>
      </c>
      <c r="C7" s="81"/>
      <c r="D7" s="222"/>
      <c r="E7" s="221"/>
    </row>
    <row r="8" spans="1:5" ht="22.5" customHeight="1">
      <c r="A8" s="97">
        <v>1</v>
      </c>
      <c r="B8" s="277"/>
      <c r="C8" s="86" t="s">
        <v>533</v>
      </c>
      <c r="D8" s="89">
        <v>96300</v>
      </c>
      <c r="E8" s="223"/>
    </row>
    <row r="9" spans="1:5" ht="22.5" customHeight="1">
      <c r="A9" s="97">
        <v>2</v>
      </c>
      <c r="B9" s="99"/>
      <c r="C9" s="86" t="s">
        <v>534</v>
      </c>
      <c r="D9" s="89">
        <v>99500</v>
      </c>
      <c r="E9" s="278">
        <f>+D8+D9</f>
        <v>195800</v>
      </c>
    </row>
    <row r="10" spans="1:5" ht="22.5" customHeight="1">
      <c r="A10" s="97"/>
      <c r="B10" s="99"/>
      <c r="C10" s="86"/>
      <c r="D10" s="89"/>
      <c r="E10" s="278"/>
    </row>
    <row r="11" spans="1:5" ht="27" customHeight="1">
      <c r="A11" s="97"/>
      <c r="B11" s="277" t="s">
        <v>311</v>
      </c>
      <c r="C11" s="86"/>
      <c r="D11" s="89"/>
      <c r="E11" s="278"/>
    </row>
    <row r="12" spans="1:5" ht="22.5" customHeight="1">
      <c r="A12" s="97">
        <v>1</v>
      </c>
      <c r="B12" s="99" t="s">
        <v>44</v>
      </c>
      <c r="C12" s="86" t="s">
        <v>531</v>
      </c>
      <c r="D12" s="89">
        <v>3580</v>
      </c>
      <c r="E12" s="100"/>
    </row>
    <row r="13" spans="1:5" ht="22.5" customHeight="1">
      <c r="A13" s="97">
        <v>2</v>
      </c>
      <c r="B13" s="277"/>
      <c r="C13" s="86" t="s">
        <v>532</v>
      </c>
      <c r="D13" s="89">
        <v>3500</v>
      </c>
      <c r="E13" s="99"/>
    </row>
    <row r="14" spans="1:5" ht="22.5" customHeight="1">
      <c r="A14" s="97"/>
      <c r="B14" s="277"/>
      <c r="C14" s="86" t="s">
        <v>544</v>
      </c>
      <c r="D14" s="89">
        <v>99500</v>
      </c>
      <c r="E14" s="278">
        <f>+D12+D13+D14</f>
        <v>106580</v>
      </c>
    </row>
    <row r="15" spans="1:5" ht="30.75" customHeight="1">
      <c r="A15" s="85"/>
      <c r="B15" s="277" t="s">
        <v>84</v>
      </c>
      <c r="C15" s="86"/>
      <c r="D15" s="89"/>
      <c r="E15" s="100"/>
    </row>
    <row r="16" spans="1:5" ht="23.25" customHeight="1">
      <c r="A16" s="97">
        <v>1</v>
      </c>
      <c r="B16" s="99"/>
      <c r="C16" s="86" t="s">
        <v>535</v>
      </c>
      <c r="D16" s="89">
        <v>99500</v>
      </c>
      <c r="E16" s="100"/>
    </row>
    <row r="17" spans="1:5" ht="23.25" customHeight="1">
      <c r="A17" s="97">
        <v>2</v>
      </c>
      <c r="B17" s="99"/>
      <c r="C17" s="86" t="s">
        <v>536</v>
      </c>
      <c r="D17" s="89">
        <v>100000</v>
      </c>
      <c r="E17" s="100"/>
    </row>
    <row r="18" spans="1:5" ht="23.25" customHeight="1">
      <c r="A18" s="97">
        <v>3</v>
      </c>
      <c r="B18" s="99"/>
      <c r="C18" s="86" t="s">
        <v>537</v>
      </c>
      <c r="D18" s="89">
        <v>99500</v>
      </c>
      <c r="E18" s="100"/>
    </row>
    <row r="19" spans="1:5" ht="23.25" customHeight="1">
      <c r="A19" s="97">
        <v>4</v>
      </c>
      <c r="B19" s="99"/>
      <c r="C19" s="86" t="s">
        <v>538</v>
      </c>
      <c r="D19" s="89">
        <v>40000</v>
      </c>
      <c r="E19" s="100"/>
    </row>
    <row r="20" spans="1:5" ht="23.25" customHeight="1">
      <c r="A20" s="97">
        <v>5</v>
      </c>
      <c r="B20" s="99"/>
      <c r="C20" s="86" t="s">
        <v>539</v>
      </c>
      <c r="D20" s="89">
        <v>99000</v>
      </c>
      <c r="E20" s="100"/>
    </row>
    <row r="21" spans="1:5" ht="23.25" customHeight="1">
      <c r="A21" s="97">
        <v>6</v>
      </c>
      <c r="B21" s="99"/>
      <c r="C21" s="86" t="s">
        <v>540</v>
      </c>
      <c r="D21" s="89">
        <v>41000</v>
      </c>
      <c r="E21" s="100"/>
    </row>
    <row r="22" spans="1:5" ht="23.25" customHeight="1">
      <c r="A22" s="97">
        <v>7</v>
      </c>
      <c r="B22" s="99"/>
      <c r="C22" s="86" t="s">
        <v>541</v>
      </c>
      <c r="D22" s="89">
        <v>99700</v>
      </c>
      <c r="E22" s="278"/>
    </row>
    <row r="23" spans="1:5" ht="23.25" customHeight="1">
      <c r="A23" s="97">
        <v>8</v>
      </c>
      <c r="B23" s="99"/>
      <c r="C23" s="86" t="s">
        <v>543</v>
      </c>
      <c r="D23" s="89">
        <v>69500</v>
      </c>
      <c r="E23" s="278"/>
    </row>
    <row r="24" spans="1:5" ht="23.25" customHeight="1">
      <c r="A24" s="97">
        <v>9</v>
      </c>
      <c r="B24" s="99"/>
      <c r="C24" s="86" t="s">
        <v>542</v>
      </c>
      <c r="D24" s="89">
        <v>29500</v>
      </c>
      <c r="E24" s="99"/>
    </row>
    <row r="25" spans="1:5" ht="23.25" customHeight="1">
      <c r="A25" s="97">
        <v>10</v>
      </c>
      <c r="B25" s="99"/>
      <c r="C25" s="86" t="s">
        <v>552</v>
      </c>
      <c r="D25" s="89">
        <v>99700</v>
      </c>
      <c r="E25" s="278">
        <f>+D16+D17+D18+D19+D20+D21+D22+D23+D24+D25</f>
        <v>777400</v>
      </c>
    </row>
    <row r="26" spans="1:5" ht="22.5" customHeight="1">
      <c r="A26" s="97"/>
      <c r="B26" s="277"/>
      <c r="C26" s="86"/>
      <c r="D26" s="89"/>
      <c r="E26" s="278"/>
    </row>
    <row r="27" spans="1:5" ht="27" customHeight="1" thickBot="1">
      <c r="A27" s="279"/>
      <c r="B27" s="280" t="s">
        <v>312</v>
      </c>
      <c r="C27" s="323" t="str">
        <f>_xlfn.BAHTTEXT(E27)</f>
        <v>หนึ่งล้านเจ็ดหมื่นเก้าพันเจ็ดร้อยแปดสิบบาทถ้วน</v>
      </c>
      <c r="D27" s="324"/>
      <c r="E27" s="281">
        <f>+E9+E14+E25</f>
        <v>1079780</v>
      </c>
    </row>
    <row r="28" spans="1:5" s="86" customFormat="1" ht="22.5" customHeight="1" thickTop="1">
      <c r="A28" s="249"/>
      <c r="B28" s="282"/>
      <c r="D28" s="88"/>
      <c r="E28" s="106"/>
    </row>
    <row r="29" spans="1:5" s="86" customFormat="1" ht="22.5" customHeight="1">
      <c r="A29" s="249"/>
      <c r="B29" s="282"/>
      <c r="C29" s="5" t="s">
        <v>369</v>
      </c>
      <c r="D29" s="88"/>
      <c r="E29" s="106"/>
    </row>
    <row r="30" spans="1:5" s="86" customFormat="1" ht="22.5" customHeight="1">
      <c r="A30" s="249"/>
      <c r="B30" s="282"/>
      <c r="C30" s="67"/>
      <c r="D30" s="88"/>
      <c r="E30" s="106"/>
    </row>
    <row r="31" spans="1:5" s="86" customFormat="1" ht="22.5" customHeight="1">
      <c r="A31" s="249"/>
      <c r="B31" s="282"/>
      <c r="C31" s="67" t="s">
        <v>41</v>
      </c>
      <c r="D31" s="88"/>
      <c r="E31" s="106"/>
    </row>
    <row r="32" spans="1:5" s="86" customFormat="1" ht="22.5" customHeight="1">
      <c r="A32" s="249"/>
      <c r="B32" s="282"/>
      <c r="C32" s="67" t="s">
        <v>37</v>
      </c>
      <c r="D32" s="88"/>
      <c r="E32" s="106"/>
    </row>
    <row r="33" spans="1:5" s="86" customFormat="1" ht="22.5" customHeight="1">
      <c r="A33" s="249"/>
      <c r="B33" s="282"/>
      <c r="D33" s="88"/>
      <c r="E33" s="106"/>
    </row>
  </sheetData>
  <mergeCells count="4">
    <mergeCell ref="A1:E1"/>
    <mergeCell ref="A2:E2"/>
    <mergeCell ref="A3:E3"/>
    <mergeCell ref="C27:D27"/>
  </mergeCells>
  <printOptions/>
  <pageMargins left="0.7480314960629921" right="0.5118110236220472" top="0.7874015748031497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I23"/>
  <sheetViews>
    <sheetView workbookViewId="0" topLeftCell="A2">
      <selection activeCell="B7" sqref="B7"/>
    </sheetView>
  </sheetViews>
  <sheetFormatPr defaultColWidth="9.140625" defaultRowHeight="21.75"/>
  <cols>
    <col min="1" max="1" width="45.7109375" style="68" customWidth="1"/>
    <col min="2" max="3" width="13.7109375" style="68" customWidth="1"/>
    <col min="4" max="4" width="45.7109375" style="68" customWidth="1"/>
    <col min="5" max="5" width="13.28125" style="68" customWidth="1"/>
    <col min="6" max="6" width="14.00390625" style="68" customWidth="1"/>
    <col min="7" max="8" width="9.140625" style="68" customWidth="1"/>
    <col min="9" max="9" width="11.140625" style="68" customWidth="1"/>
    <col min="10" max="16384" width="9.140625" style="68" customWidth="1"/>
  </cols>
  <sheetData>
    <row r="1" spans="1:6" ht="23.25">
      <c r="A1" s="312" t="s">
        <v>0</v>
      </c>
      <c r="B1" s="312"/>
      <c r="C1" s="312"/>
      <c r="D1" s="312"/>
      <c r="E1" s="312"/>
      <c r="F1" s="312"/>
    </row>
    <row r="2" spans="1:6" ht="23.25">
      <c r="A2" s="312" t="s">
        <v>245</v>
      </c>
      <c r="B2" s="312"/>
      <c r="C2" s="312"/>
      <c r="D2" s="312"/>
      <c r="E2" s="312"/>
      <c r="F2" s="312"/>
    </row>
    <row r="3" spans="1:6" ht="23.25">
      <c r="A3" s="312" t="s">
        <v>519</v>
      </c>
      <c r="B3" s="312"/>
      <c r="C3" s="312"/>
      <c r="D3" s="312"/>
      <c r="E3" s="312"/>
      <c r="F3" s="312"/>
    </row>
    <row r="4" spans="1:6" s="3" customFormat="1" ht="29.25" customHeight="1">
      <c r="A4" s="325" t="s">
        <v>247</v>
      </c>
      <c r="B4" s="326"/>
      <c r="C4" s="327"/>
      <c r="D4" s="325" t="s">
        <v>246</v>
      </c>
      <c r="E4" s="326"/>
      <c r="F4" s="327"/>
    </row>
    <row r="5" spans="1:6" s="3" customFormat="1" ht="30.75" customHeight="1">
      <c r="A5" s="124" t="s">
        <v>249</v>
      </c>
      <c r="B5" s="127" t="s">
        <v>44</v>
      </c>
      <c r="C5" s="126">
        <v>40998722.08</v>
      </c>
      <c r="D5" s="191" t="s">
        <v>248</v>
      </c>
      <c r="E5" s="126"/>
      <c r="F5" s="126">
        <v>40998722.08</v>
      </c>
    </row>
    <row r="6" spans="1:6" s="3" customFormat="1" ht="21.75" customHeight="1">
      <c r="A6" s="9" t="s">
        <v>459</v>
      </c>
      <c r="B6" s="44">
        <v>179900</v>
      </c>
      <c r="C6" s="19"/>
      <c r="D6" s="157" t="s">
        <v>365</v>
      </c>
      <c r="E6" s="19"/>
      <c r="F6" s="19"/>
    </row>
    <row r="7" spans="1:6" s="3" customFormat="1" ht="21.75" customHeight="1">
      <c r="A7" s="9" t="s">
        <v>250</v>
      </c>
      <c r="B7" s="44">
        <v>967916.8</v>
      </c>
      <c r="C7" s="19"/>
      <c r="D7" s="64" t="s">
        <v>527</v>
      </c>
      <c r="E7" s="19">
        <v>34677</v>
      </c>
      <c r="F7" s="19"/>
    </row>
    <row r="8" spans="1:6" s="3" customFormat="1" ht="21.75" customHeight="1">
      <c r="A8" s="9" t="s">
        <v>378</v>
      </c>
      <c r="B8" s="44">
        <v>662121</v>
      </c>
      <c r="C8" s="19"/>
      <c r="D8" s="64" t="s">
        <v>43</v>
      </c>
      <c r="E8" s="19">
        <v>0</v>
      </c>
      <c r="F8" s="19">
        <f>E7+E8</f>
        <v>34677</v>
      </c>
    </row>
    <row r="9" spans="1:9" s="3" customFormat="1" ht="21.75" customHeight="1">
      <c r="A9" s="9" t="s">
        <v>412</v>
      </c>
      <c r="B9" s="44">
        <v>211068.64</v>
      </c>
      <c r="C9" s="9"/>
      <c r="D9" s="64" t="s">
        <v>44</v>
      </c>
      <c r="E9" s="19"/>
      <c r="F9" s="19"/>
      <c r="I9" s="176"/>
    </row>
    <row r="10" spans="1:9" s="3" customFormat="1" ht="21.75" customHeight="1">
      <c r="A10" s="9" t="s">
        <v>520</v>
      </c>
      <c r="B10" s="44">
        <v>9111718.35</v>
      </c>
      <c r="C10" s="19">
        <f>B7+B8+B9+B10+B6</f>
        <v>11132724.79</v>
      </c>
      <c r="D10" s="64"/>
      <c r="E10" s="9"/>
      <c r="F10" s="9"/>
      <c r="I10" s="176"/>
    </row>
    <row r="11" spans="1:9" s="3" customFormat="1" ht="21.75" customHeight="1">
      <c r="A11" s="196" t="s">
        <v>525</v>
      </c>
      <c r="B11" s="44">
        <v>4206363.6</v>
      </c>
      <c r="C11" s="19"/>
      <c r="D11" s="157" t="s">
        <v>450</v>
      </c>
      <c r="E11" s="19"/>
      <c r="F11" s="19"/>
      <c r="I11" s="214"/>
    </row>
    <row r="12" spans="1:9" s="3" customFormat="1" ht="21.75" customHeight="1">
      <c r="A12" s="9" t="s">
        <v>516</v>
      </c>
      <c r="B12" s="44">
        <v>4073469.1</v>
      </c>
      <c r="C12" s="19"/>
      <c r="D12" s="64" t="s">
        <v>34</v>
      </c>
      <c r="E12" s="19">
        <v>0</v>
      </c>
      <c r="F12" s="19"/>
      <c r="I12" s="214"/>
    </row>
    <row r="13" spans="1:9" s="3" customFormat="1" ht="21.75" customHeight="1">
      <c r="A13" s="9" t="s">
        <v>366</v>
      </c>
      <c r="B13" s="44">
        <v>77188</v>
      </c>
      <c r="C13" s="19"/>
      <c r="D13" s="10" t="s">
        <v>317</v>
      </c>
      <c r="E13" s="19">
        <v>6000000</v>
      </c>
      <c r="F13" s="19"/>
      <c r="I13" s="214"/>
    </row>
    <row r="14" spans="1:6" s="3" customFormat="1" ht="21.75" customHeight="1">
      <c r="A14" s="9" t="s">
        <v>517</v>
      </c>
      <c r="B14" s="44">
        <v>17186</v>
      </c>
      <c r="C14" s="9"/>
      <c r="D14" s="10" t="s">
        <v>319</v>
      </c>
      <c r="E14" s="19">
        <v>0</v>
      </c>
      <c r="F14" s="19"/>
    </row>
    <row r="15" spans="1:6" s="3" customFormat="1" ht="21.75" customHeight="1">
      <c r="A15" s="9" t="s">
        <v>551</v>
      </c>
      <c r="B15" s="44">
        <v>1018367.28</v>
      </c>
      <c r="C15" s="9"/>
      <c r="D15" s="10" t="s">
        <v>361</v>
      </c>
      <c r="E15" s="19">
        <v>6570098.66</v>
      </c>
      <c r="F15" s="19"/>
    </row>
    <row r="16" spans="1:6" s="3" customFormat="1" ht="21.75" customHeight="1">
      <c r="A16" s="9" t="s">
        <v>252</v>
      </c>
      <c r="B16" s="44">
        <v>2996866</v>
      </c>
      <c r="C16" s="9"/>
      <c r="D16" s="10" t="s">
        <v>363</v>
      </c>
      <c r="E16" s="19">
        <v>2653077.89</v>
      </c>
      <c r="F16" s="19"/>
    </row>
    <row r="17" spans="1:6" s="3" customFormat="1" ht="21.75" customHeight="1">
      <c r="A17" s="120" t="s">
        <v>455</v>
      </c>
      <c r="B17" s="46"/>
      <c r="C17" s="151">
        <f>B11+B12+B13-B14-B15-B16</f>
        <v>4324601.419999999</v>
      </c>
      <c r="D17" s="47" t="s">
        <v>364</v>
      </c>
      <c r="E17" s="151">
        <v>199472.66</v>
      </c>
      <c r="F17" s="151">
        <f>SUM(E11:E17)</f>
        <v>15422649.21</v>
      </c>
    </row>
    <row r="18" spans="1:6" s="3" customFormat="1" ht="27" customHeight="1" thickBot="1">
      <c r="A18" s="154" t="s">
        <v>82</v>
      </c>
      <c r="B18" s="207"/>
      <c r="C18" s="21">
        <f>C5+C10+C17</f>
        <v>56456048.29</v>
      </c>
      <c r="D18" s="22" t="s">
        <v>82</v>
      </c>
      <c r="E18" s="177"/>
      <c r="F18" s="21">
        <f>F5+F8+F17</f>
        <v>56456048.29</v>
      </c>
    </row>
    <row r="19" s="86" customFormat="1" ht="21.75" thickTop="1">
      <c r="F19" s="44"/>
    </row>
    <row r="20" spans="1:4" s="86" customFormat="1" ht="24" customHeight="1">
      <c r="A20" s="108" t="s">
        <v>333</v>
      </c>
      <c r="B20" s="309" t="s">
        <v>36</v>
      </c>
      <c r="C20" s="309"/>
      <c r="D20" s="5" t="s">
        <v>36</v>
      </c>
    </row>
    <row r="21" ht="21">
      <c r="D21" s="67"/>
    </row>
    <row r="22" spans="1:4" ht="21">
      <c r="A22" s="68" t="s">
        <v>367</v>
      </c>
      <c r="B22" s="285" t="s">
        <v>417</v>
      </c>
      <c r="C22" s="285"/>
      <c r="D22" s="67" t="s">
        <v>430</v>
      </c>
    </row>
    <row r="23" spans="1:4" ht="21">
      <c r="A23" s="68" t="s">
        <v>368</v>
      </c>
      <c r="B23" s="307" t="s">
        <v>313</v>
      </c>
      <c r="C23" s="307"/>
      <c r="D23" s="67" t="s">
        <v>243</v>
      </c>
    </row>
  </sheetData>
  <mergeCells count="8">
    <mergeCell ref="B22:C22"/>
    <mergeCell ref="B23:C23"/>
    <mergeCell ref="B20:C20"/>
    <mergeCell ref="A1:F1"/>
    <mergeCell ref="A2:F2"/>
    <mergeCell ref="A3:F3"/>
    <mergeCell ref="D4:F4"/>
    <mergeCell ref="A4:C4"/>
  </mergeCells>
  <printOptions/>
  <pageMargins left="0.590551181102362" right="0.393700787401575" top="0.5" bottom="0.25" header="0.511811023622047" footer="0.51181102362204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P4ecs</dc:creator>
  <cp:keywords/>
  <dc:description/>
  <cp:lastModifiedBy>FasterUser</cp:lastModifiedBy>
  <cp:lastPrinted>2011-10-13T08:16:27Z</cp:lastPrinted>
  <dcterms:created xsi:type="dcterms:W3CDTF">2003-11-05T08:17:29Z</dcterms:created>
  <dcterms:modified xsi:type="dcterms:W3CDTF">2011-10-13T08:17:32Z</dcterms:modified>
  <cp:category/>
  <cp:version/>
  <cp:contentType/>
  <cp:contentStatus/>
</cp:coreProperties>
</file>