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735" windowWidth="15135" windowHeight="8130"/>
  </bookViews>
  <sheets>
    <sheet name="ก.ย. 59" sheetId="16" r:id="rId1"/>
  </sheets>
  <calcPr calcId="125725"/>
</workbook>
</file>

<file path=xl/calcChain.xml><?xml version="1.0" encoding="utf-8"?>
<calcChain xmlns="http://schemas.openxmlformats.org/spreadsheetml/2006/main">
  <c r="E44" i="16"/>
  <c r="E70"/>
  <c r="E54"/>
  <c r="E75" l="1"/>
  <c r="B75"/>
  <c r="E56"/>
  <c r="E67"/>
  <c r="E49"/>
  <c r="E48"/>
  <c r="E28"/>
  <c r="E26"/>
  <c r="E25"/>
  <c r="E23"/>
  <c r="E21"/>
  <c r="E19"/>
  <c r="E17"/>
  <c r="E15"/>
  <c r="E14"/>
  <c r="E13"/>
  <c r="E12"/>
  <c r="E11"/>
  <c r="H36" l="1"/>
  <c r="H75" l="1"/>
  <c r="H79"/>
  <c r="I19"/>
  <c r="J26" s="1"/>
  <c r="E62"/>
  <c r="E61"/>
  <c r="E65" l="1"/>
  <c r="E64"/>
  <c r="E63"/>
  <c r="E57"/>
  <c r="E55"/>
  <c r="E51"/>
  <c r="E47"/>
  <c r="E46"/>
  <c r="E45"/>
  <c r="E72"/>
  <c r="D75" l="1"/>
  <c r="C75"/>
  <c r="E71"/>
  <c r="E69"/>
  <c r="E58"/>
  <c r="D36"/>
  <c r="C36"/>
  <c r="B36"/>
  <c r="E24"/>
  <c r="E18"/>
  <c r="E36" s="1"/>
  <c r="E79" l="1"/>
  <c r="J79" s="1"/>
</calcChain>
</file>

<file path=xl/sharedStrings.xml><?xml version="1.0" encoding="utf-8"?>
<sst xmlns="http://schemas.openxmlformats.org/spreadsheetml/2006/main" count="122" uniqueCount="79">
  <si>
    <t>องค์การบริหารส่วนตำบลตาคลี</t>
  </si>
  <si>
    <t>รายงาน รับ - จ่ายเงิน</t>
  </si>
  <si>
    <t>จนถึงปัจจุบัน</t>
  </si>
  <si>
    <t>รายการ</t>
  </si>
  <si>
    <t>รหัสบัญชี</t>
  </si>
  <si>
    <t>จำนวนเงิน</t>
  </si>
  <si>
    <t>ประมาณการ</t>
  </si>
  <si>
    <t>เงินอุดหนุนระบุ</t>
  </si>
  <si>
    <t>รวม</t>
  </si>
  <si>
    <t>เกิดขึ้นจริง</t>
  </si>
  <si>
    <t>เดือนนี้</t>
  </si>
  <si>
    <t>วัตถุประสงค์/</t>
  </si>
  <si>
    <t>ที่เกิดขึ้นจริง</t>
  </si>
  <si>
    <t>(บาท)</t>
  </si>
  <si>
    <t>เฉพาะกิจ (บาท)</t>
  </si>
  <si>
    <t>(บาท</t>
  </si>
  <si>
    <t>ยอดยกมา</t>
  </si>
  <si>
    <t>รายรับ (หมายเหตุ1)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</si>
  <si>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</si>
  <si>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</si>
  <si>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</si>
  <si>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</t>
  </si>
  <si>
    <t>รายได้เบ็ดเตล็ด</t>
  </si>
  <si>
    <t>รายได้จากทุน</t>
  </si>
  <si>
    <t>ภาษีจัดสรร</t>
  </si>
  <si>
    <t>เงินอุดหนุนทั่วไป</t>
  </si>
  <si>
    <t>เงินอุดหนุนเฉพาะกิจ</t>
  </si>
  <si>
    <t>เงินสะสม</t>
  </si>
  <si>
    <t>เงินโครงการเศรษฐกิจชุมชน บัญชีลูกหนี้</t>
  </si>
  <si>
    <t>เงินรายได้แผ่นดิน</t>
  </si>
  <si>
    <t>เงินรับฝาก (หมายเหตุ 4)</t>
  </si>
  <si>
    <t>ลูกหนี้เงินยืมเงินงบประมาณ</t>
  </si>
  <si>
    <t>รวมรายรับ</t>
  </si>
  <si>
    <t>รายจ่าย</t>
  </si>
  <si>
    <t>งบกลาง</t>
  </si>
  <si>
    <t>เงินเดือนฝ่ายการเมือง</t>
  </si>
  <si>
    <t>เงินเดือนฝ่ายประจำ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</si>
  <si>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</si>
  <si>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</si>
  <si>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</si>
  <si>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</si>
  <si>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</si>
  <si>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</si>
  <si>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เงินอุดหนุน</t>
  </si>
  <si>
    <t>-</t>
  </si>
  <si>
    <t>- เบี้ยยังชีพผู้สูงอายุ</t>
  </si>
  <si>
    <t>- เบี้ยยังชีพผู้พิการ</t>
  </si>
  <si>
    <t>- เงินเดือนครู ศพด.</t>
  </si>
  <si>
    <t>- ค่าตอบแทนผู้ดูแลเด็ก</t>
  </si>
  <si>
    <t>- ประกันสังคมผู้ดูแลเด็ก</t>
  </si>
  <si>
    <t>- ทุนการศึกษาครูผู้ดูแลเด็ก</t>
  </si>
  <si>
    <t>รายจ่ายค้างจ่าย (หมายเหตุ 2)</t>
  </si>
  <si>
    <t>เงินทุนโครงการเศรษฐกิจชุมชน</t>
  </si>
  <si>
    <t>รวมรายจ่าย</t>
  </si>
  <si>
    <t>สูงกว่า</t>
  </si>
  <si>
    <t xml:space="preserve">     รายรับ                            รายจ่าย</t>
  </si>
  <si>
    <t>(ต่ำกว่า)</t>
  </si>
  <si>
    <t>ยอดยกไป</t>
  </si>
  <si>
    <t>โครงการศูนย์ข้อมูลข่าวสาร</t>
  </si>
  <si>
    <t>ลูกหนี้ - ภาษีบำรุงท้องที่</t>
  </si>
  <si>
    <t>ลูกหนี้อื่นๆ</t>
  </si>
  <si>
    <t>-อาหารกลางวัน</t>
  </si>
  <si>
    <t xml:space="preserve">   - อาหารกลางวันศูนย์พัฒนาเด็กเล็ก </t>
  </si>
  <si>
    <t>เงินรายได้จากรัฐบาลค้างรับ</t>
  </si>
  <si>
    <t xml:space="preserve">   - ศูนย์ข้อมูลข่าวสาร</t>
  </si>
  <si>
    <t>คืนเงินค่ากรรมการตรวจการจ้าง</t>
  </si>
  <si>
    <t>คืนเงินผู้สูงอายุ ปี 59</t>
  </si>
  <si>
    <t>คืนเงินผู้พิการ  ปี 59</t>
  </si>
  <si>
    <t xml:space="preserve">              (นาพีรญา ชุ่มจิตร์)                                           (นายผจญ  วันจันทร์)                                           (นายประดิษฐ์  สนธิโพธิ์)</t>
  </si>
  <si>
    <t xml:space="preserve">             ผู้อำนวยการกองคลัง                                  ปลัดองค์การบริหารส่วนตำบลตาคลี                    นายกองค์การบริหารส่วนตำบลตาคลี</t>
  </si>
  <si>
    <t>คืนเงินค่าไฟฟ้า-สาธารณูปโภค</t>
  </si>
  <si>
    <t>เงินอุดหนุนทั่วไปกำหนดวัตถุประสงค์</t>
  </si>
  <si>
    <t>คืนเงินค่าวัสดุ</t>
  </si>
  <si>
    <t>คืนเงินยืมโครงการอบรม อปพร</t>
  </si>
  <si>
    <t>เงินโครงการเศรษฐกิจชุมชน (ดอกเบี้ย ค่าปรับ)</t>
  </si>
  <si>
    <t xml:space="preserve">   - เงินสนับสนุนศูนย์เด็กเล็ก</t>
  </si>
  <si>
    <t xml:space="preserve">   - อาหารเสริม(นม)ศูนย์พัฒนาเด็กเล็ก</t>
  </si>
  <si>
    <t>ปีงบประมาณ 2559 ประจำเดือน กันยายน</t>
  </si>
  <si>
    <t>เงินขาดเกินบัญชี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</si>
</sst>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u/>
      <sz val="14"/>
      <color theme="1"/>
      <name val="TH SarabunPSK"/>
      <family val="2"/>
    </font>
    <font>
      <sz val="14"/>
      <name val="TH SarabunPSK"/>
      <family val="2"/>
    </font>
    <font>
      <sz val="9"/>
      <color theme="1"/>
      <name val="TH SarabunPSK"/>
      <family val="2"/>
    </font>
    <font>
      <sz val="14"/>
      <color theme="1"/>
      <name val="Cordia New"/>
      <family val="2"/>
    </font>
    <font>
      <sz val="15"/>
      <color theme="1"/>
      <name val="TH SarabunPSK"/>
      <family val="2"/>
    </font>
    <font>
      <sz val="13.5"/>
      <color theme="1"/>
      <name val="TH SarabunPSK"/>
      <family val="2"/>
    </font>
    <font>
      <sz val="13"/>
      <color theme="1"/>
      <name val="TH SarabunPSK"/>
      <family val="2"/>
    </font>
    <font>
      <sz val="14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43" fontId="2" fillId="0" borderId="3" xfId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43" fontId="2" fillId="0" borderId="5" xfId="1" applyFont="1" applyBorder="1" applyAlignment="1">
      <alignment horizontal="center"/>
    </xf>
    <xf numFmtId="43" fontId="2" fillId="0" borderId="5" xfId="0" applyNumberFormat="1" applyFont="1" applyBorder="1" applyAlignment="1">
      <alignment horizontal="center"/>
    </xf>
    <xf numFmtId="43" fontId="2" fillId="0" borderId="4" xfId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3" fontId="3" fillId="0" borderId="5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3" fillId="0" borderId="4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43" fontId="2" fillId="0" borderId="2" xfId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0" xfId="0" applyFont="1" applyAlignment="1">
      <alignment horizontal="center"/>
    </xf>
    <xf numFmtId="43" fontId="2" fillId="0" borderId="0" xfId="1" applyFont="1" applyBorder="1" applyAlignment="1">
      <alignment horizontal="center"/>
    </xf>
    <xf numFmtId="0" fontId="2" fillId="0" borderId="4" xfId="0" applyFont="1" applyBorder="1" applyAlignment="1">
      <alignment horizontal="left" indent="1"/>
    </xf>
    <xf numFmtId="49" fontId="2" fillId="0" borderId="4" xfId="0" applyNumberFormat="1" applyFont="1" applyBorder="1" applyAlignment="1">
      <alignment horizontal="left" indent="2"/>
    </xf>
    <xf numFmtId="43" fontId="2" fillId="0" borderId="11" xfId="1" applyFont="1" applyBorder="1" applyAlignment="1">
      <alignment horizontal="center"/>
    </xf>
    <xf numFmtId="43" fontId="2" fillId="0" borderId="10" xfId="1" applyFont="1" applyBorder="1" applyAlignment="1">
      <alignment horizontal="center"/>
    </xf>
    <xf numFmtId="43" fontId="2" fillId="0" borderId="0" xfId="1" applyFont="1" applyAlignment="1">
      <alignment horizontal="center"/>
    </xf>
    <xf numFmtId="43" fontId="2" fillId="0" borderId="9" xfId="1" applyFont="1" applyBorder="1" applyAlignment="1">
      <alignment horizontal="center"/>
    </xf>
    <xf numFmtId="4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3" fontId="5" fillId="0" borderId="4" xfId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7" xfId="0" applyFont="1" applyBorder="1" applyAlignment="1">
      <alignment horizontal="left" indent="1"/>
    </xf>
    <xf numFmtId="0" fontId="2" fillId="0" borderId="1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7" xfId="0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1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left" indent="1"/>
    </xf>
    <xf numFmtId="0" fontId="2" fillId="0" borderId="14" xfId="0" applyFont="1" applyBorder="1" applyAlignment="1">
      <alignment horizontal="left" indent="1"/>
    </xf>
    <xf numFmtId="0" fontId="2" fillId="0" borderId="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workbookViewId="0">
      <selection activeCell="J17" sqref="J17"/>
    </sheetView>
  </sheetViews>
  <sheetFormatPr defaultRowHeight="18.75"/>
  <cols>
    <col min="1" max="1" width="2.5" style="51" customWidth="1"/>
    <col min="2" max="2" width="12.375" style="51" customWidth="1"/>
    <col min="3" max="3" width="10.5" style="51" customWidth="1"/>
    <col min="4" max="4" width="12.375" style="51" customWidth="1"/>
    <col min="5" max="5" width="13.125" style="51" customWidth="1"/>
    <col min="6" max="6" width="22.75" style="51" customWidth="1"/>
    <col min="7" max="7" width="7.25" style="51" customWidth="1"/>
    <col min="8" max="8" width="13" style="51" customWidth="1"/>
    <col min="9" max="9" width="11.75" style="51" bestFit="1" customWidth="1"/>
    <col min="10" max="10" width="13.75" style="51" customWidth="1"/>
    <col min="11" max="16384" width="9" style="51"/>
  </cols>
  <sheetData>
    <row r="1" spans="2:8" ht="21.95" customHeight="1">
      <c r="B1" s="71" t="s">
        <v>0</v>
      </c>
      <c r="C1" s="71"/>
      <c r="D1" s="71"/>
      <c r="E1" s="71"/>
      <c r="F1" s="71"/>
      <c r="G1" s="71"/>
      <c r="H1" s="71"/>
    </row>
    <row r="2" spans="2:8" ht="21.95" customHeight="1">
      <c r="B2" s="71" t="s">
        <v>1</v>
      </c>
      <c r="C2" s="71"/>
      <c r="D2" s="71"/>
      <c r="E2" s="71"/>
      <c r="F2" s="71"/>
      <c r="G2" s="71"/>
      <c r="H2" s="71"/>
    </row>
    <row r="3" spans="2:8" ht="21.95" customHeight="1">
      <c r="B3" s="71" t="s">
        <v>77</v>
      </c>
      <c r="C3" s="71"/>
      <c r="D3" s="71"/>
      <c r="E3" s="71"/>
      <c r="F3" s="71"/>
      <c r="G3" s="71"/>
      <c r="H3" s="71"/>
    </row>
    <row r="4" spans="2:8" ht="1.5" customHeight="1">
      <c r="B4" s="53"/>
      <c r="C4" s="53"/>
      <c r="D4" s="53"/>
      <c r="E4" s="53"/>
      <c r="F4" s="53"/>
      <c r="G4" s="53"/>
      <c r="H4" s="53"/>
    </row>
    <row r="5" spans="2:8" s="42" customFormat="1" ht="21.95" customHeight="1">
      <c r="B5" s="72" t="s">
        <v>2</v>
      </c>
      <c r="C5" s="73"/>
      <c r="D5" s="73"/>
      <c r="E5" s="73"/>
      <c r="F5" s="74" t="s">
        <v>3</v>
      </c>
      <c r="G5" s="74" t="s">
        <v>4</v>
      </c>
      <c r="H5" s="41" t="s">
        <v>5</v>
      </c>
    </row>
    <row r="6" spans="2:8" s="42" customFormat="1" ht="21.95" customHeight="1">
      <c r="B6" s="77" t="s">
        <v>6</v>
      </c>
      <c r="C6" s="43" t="s">
        <v>7</v>
      </c>
      <c r="D6" s="77" t="s">
        <v>8</v>
      </c>
      <c r="E6" s="77" t="s">
        <v>9</v>
      </c>
      <c r="F6" s="75"/>
      <c r="G6" s="75"/>
      <c r="H6" s="44" t="s">
        <v>10</v>
      </c>
    </row>
    <row r="7" spans="2:8" s="42" customFormat="1" ht="21.95" customHeight="1">
      <c r="B7" s="78"/>
      <c r="C7" s="45" t="s">
        <v>11</v>
      </c>
      <c r="D7" s="78"/>
      <c r="E7" s="78"/>
      <c r="F7" s="75"/>
      <c r="G7" s="75"/>
      <c r="H7" s="44" t="s">
        <v>12</v>
      </c>
    </row>
    <row r="8" spans="2:8" s="42" customFormat="1" ht="21.95" customHeight="1">
      <c r="B8" s="46" t="s">
        <v>13</v>
      </c>
      <c r="C8" s="46" t="s">
        <v>14</v>
      </c>
      <c r="D8" s="46" t="s">
        <v>13</v>
      </c>
      <c r="E8" s="46" t="s">
        <v>13</v>
      </c>
      <c r="F8" s="76"/>
      <c r="G8" s="76"/>
      <c r="H8" s="47" t="s">
        <v>15</v>
      </c>
    </row>
    <row r="9" spans="2:8" ht="22.5" customHeight="1">
      <c r="B9" s="50"/>
      <c r="C9" s="50"/>
      <c r="D9" s="50"/>
      <c r="E9" s="4">
        <v>85327032.489999995</v>
      </c>
      <c r="F9" s="5" t="s">
        <v>16</v>
      </c>
      <c r="H9" s="6">
        <v>72432251.140000001</v>
      </c>
    </row>
    <row r="10" spans="2:8" ht="22.5" customHeight="1">
      <c r="B10" s="49"/>
      <c r="C10" s="49"/>
      <c r="D10" s="49"/>
      <c r="E10" s="2"/>
      <c r="F10" s="7" t="s">
        <v>17</v>
      </c>
      <c r="H10" s="40"/>
    </row>
    <row r="11" spans="2:8" ht="22.5" customHeight="1">
      <c r="B11" s="8">
        <v>1620000</v>
      </c>
      <c r="C11" s="9"/>
      <c r="D11" s="8">
        <v>1620000</v>
      </c>
      <c r="E11" s="10">
        <f>4320.98+677.74+15854.7+64442.22+332291.58+811109.15+193371.73+47443.18+17786.18+15746.88+34064.52+58159.32</f>
        <v>1595268.18</v>
      </c>
      <c r="F11" s="7" t="s">
        <v>18</v>
      </c>
      <c r="G11" s="51">
        <v>411000</v>
      </c>
      <c r="H11" s="35">
        <v>58159.32</v>
      </c>
    </row>
    <row r="12" spans="2:8" ht="22.5" customHeight="1">
      <c r="B12" s="8">
        <v>499000</v>
      </c>
      <c r="C12" s="9"/>
      <c r="D12" s="8">
        <v>499000</v>
      </c>
      <c r="E12" s="10">
        <f>18740.8+19095.4+23662.1+46527.1+70860+83166.8+23801+59034.6+89044.2+50094+46898.2+48882.8</f>
        <v>579807</v>
      </c>
      <c r="F12" s="7" t="s">
        <v>19</v>
      </c>
      <c r="G12" s="51">
        <v>412000</v>
      </c>
      <c r="H12" s="35">
        <v>48882.8</v>
      </c>
    </row>
    <row r="13" spans="2:8" ht="22.5" customHeight="1">
      <c r="B13" s="8">
        <v>1000000</v>
      </c>
      <c r="C13" s="9"/>
      <c r="D13" s="8">
        <v>1000000</v>
      </c>
      <c r="E13" s="10">
        <f>25018.53+39666.49+49370.69+105548.89+74938.49+106754.06+24738.6+38755.48+127155.57+23505.02+36910.59+79348.25</f>
        <v>731710.65999999992</v>
      </c>
      <c r="F13" s="7" t="s">
        <v>20</v>
      </c>
      <c r="G13" s="51">
        <v>413000</v>
      </c>
      <c r="H13" s="35">
        <v>79348.25</v>
      </c>
    </row>
    <row r="14" spans="2:8" ht="22.5" customHeight="1">
      <c r="B14" s="8">
        <v>1700000</v>
      </c>
      <c r="C14" s="9"/>
      <c r="D14" s="8">
        <v>1700000</v>
      </c>
      <c r="E14" s="10">
        <f>76215+103515+114940+113452.5+160082.5+137742.5+120237.5+141295+161887.5+133332.5+144780+132647.5</f>
        <v>1540127.5</v>
      </c>
      <c r="F14" s="7" t="s">
        <v>21</v>
      </c>
      <c r="G14" s="51">
        <v>414000</v>
      </c>
      <c r="H14" s="35">
        <v>132647.5</v>
      </c>
    </row>
    <row r="15" spans="2:8" ht="22.5" customHeight="1">
      <c r="B15" s="8">
        <v>105000</v>
      </c>
      <c r="C15" s="9"/>
      <c r="D15" s="8">
        <v>105000</v>
      </c>
      <c r="E15" s="10">
        <f>161400+600+254600+600+45460+1000+9400</f>
        <v>473060</v>
      </c>
      <c r="F15" s="7" t="s">
        <v>22</v>
      </c>
      <c r="G15" s="51">
        <v>415000</v>
      </c>
      <c r="H15" s="35">
        <v>9400</v>
      </c>
    </row>
    <row r="16" spans="2:8" ht="22.5" customHeight="1">
      <c r="B16" s="8" t="s">
        <v>44</v>
      </c>
      <c r="C16" s="9"/>
      <c r="D16" s="8" t="s">
        <v>44</v>
      </c>
      <c r="E16" s="10">
        <v>0</v>
      </c>
      <c r="F16" s="7" t="s">
        <v>23</v>
      </c>
      <c r="G16" s="51">
        <v>416000</v>
      </c>
      <c r="H16" s="35"/>
    </row>
    <row r="17" spans="2:10" ht="22.5" customHeight="1">
      <c r="B17" s="8">
        <v>45076000</v>
      </c>
      <c r="C17" s="9"/>
      <c r="D17" s="8">
        <v>45076000</v>
      </c>
      <c r="E17" s="10">
        <f>18683140.18+5073292.96+3638345.63+3152090.96+4225679.51+4039829.71+4069403.88+6087002.77</f>
        <v>48968785.600000009</v>
      </c>
      <c r="F17" s="7" t="s">
        <v>24</v>
      </c>
      <c r="G17" s="51">
        <v>421000</v>
      </c>
      <c r="H17" s="35">
        <v>6087002.7699999996</v>
      </c>
    </row>
    <row r="18" spans="2:10" ht="22.5" customHeight="1">
      <c r="B18" s="8">
        <v>35000000</v>
      </c>
      <c r="C18" s="9"/>
      <c r="D18" s="8">
        <v>35000000</v>
      </c>
      <c r="E18" s="10">
        <f>27790685+1684830</f>
        <v>29475515</v>
      </c>
      <c r="F18" s="7" t="s">
        <v>25</v>
      </c>
      <c r="G18" s="51">
        <v>431000</v>
      </c>
      <c r="H18" s="35"/>
    </row>
    <row r="19" spans="2:10" ht="22.5" customHeight="1">
      <c r="B19" s="9" t="s">
        <v>44</v>
      </c>
      <c r="C19" s="8"/>
      <c r="D19" s="9" t="s">
        <v>44</v>
      </c>
      <c r="E19" s="10">
        <f>20886500+1217200+11673000+648548+51200+116040</f>
        <v>34592488</v>
      </c>
      <c r="F19" s="48" t="s">
        <v>71</v>
      </c>
      <c r="G19" s="51">
        <v>441000</v>
      </c>
      <c r="H19" s="35">
        <v>116040</v>
      </c>
      <c r="I19" s="55">
        <f>H19+H17+H15+H14+H13+H12+H11</f>
        <v>6531480.6399999997</v>
      </c>
    </row>
    <row r="20" spans="2:10" ht="22.5" customHeight="1">
      <c r="B20" s="9"/>
      <c r="C20" s="8"/>
      <c r="D20" s="9"/>
      <c r="E20" s="10"/>
      <c r="F20" s="7" t="s">
        <v>26</v>
      </c>
      <c r="H20" s="35"/>
    </row>
    <row r="21" spans="2:10" ht="22.5" customHeight="1">
      <c r="B21" s="9"/>
      <c r="C21" s="8"/>
      <c r="D21" s="9"/>
      <c r="E21" s="10">
        <f>14220.32+2951.6+2616.96+1390.26+3364.26+4162.32+15097.34</f>
        <v>43803.06</v>
      </c>
      <c r="F21" s="7" t="s">
        <v>59</v>
      </c>
      <c r="H21" s="35">
        <v>15097.34</v>
      </c>
    </row>
    <row r="22" spans="2:10" ht="22.5" customHeight="1">
      <c r="B22" s="9"/>
      <c r="C22" s="8"/>
      <c r="D22" s="9"/>
      <c r="E22" s="10">
        <v>153252.5</v>
      </c>
      <c r="F22" s="7" t="s">
        <v>60</v>
      </c>
      <c r="H22" s="35"/>
    </row>
    <row r="23" spans="2:10" ht="22.5" customHeight="1">
      <c r="B23" s="9" t="s">
        <v>44</v>
      </c>
      <c r="C23" s="49"/>
      <c r="D23" s="9" t="s">
        <v>44</v>
      </c>
      <c r="E23" s="10">
        <f>10816.86+22650+9447+5000+5000+5000+5000+5000+5000</f>
        <v>72913.86</v>
      </c>
      <c r="F23" s="7" t="s">
        <v>27</v>
      </c>
      <c r="H23" s="35">
        <v>5000</v>
      </c>
    </row>
    <row r="24" spans="2:10" ht="22.5" customHeight="1">
      <c r="B24" s="49" t="s">
        <v>44</v>
      </c>
      <c r="C24" s="49"/>
      <c r="D24" s="49" t="s">
        <v>44</v>
      </c>
      <c r="E24" s="10">
        <f>130000+200000+100000+45000+20000+131000</f>
        <v>626000</v>
      </c>
      <c r="F24" s="7" t="s">
        <v>28</v>
      </c>
      <c r="H24" s="35"/>
    </row>
    <row r="25" spans="2:10" ht="22.5" customHeight="1">
      <c r="B25" s="49"/>
      <c r="C25" s="49"/>
      <c r="D25" s="49"/>
      <c r="E25" s="10">
        <f>87+5100.76</f>
        <v>5187.76</v>
      </c>
      <c r="F25" s="7" t="s">
        <v>74</v>
      </c>
      <c r="H25" s="35">
        <v>5100.76</v>
      </c>
    </row>
    <row r="26" spans="2:10" ht="22.5" customHeight="1">
      <c r="B26" s="49" t="s">
        <v>44</v>
      </c>
      <c r="C26" s="49"/>
      <c r="D26" s="49" t="s">
        <v>44</v>
      </c>
      <c r="E26" s="10">
        <f>56840+34800+2800+2600+15000+10400+2000</f>
        <v>124440</v>
      </c>
      <c r="F26" s="7" t="s">
        <v>29</v>
      </c>
      <c r="H26" s="35">
        <v>2000</v>
      </c>
      <c r="J26" s="33">
        <f>I19+H21+H23+H26+H28+H29</f>
        <v>7489366.2399999993</v>
      </c>
    </row>
    <row r="27" spans="2:10" ht="22.5" customHeight="1">
      <c r="B27" s="49"/>
      <c r="C27" s="49"/>
      <c r="D27" s="49"/>
      <c r="E27" s="10">
        <v>875250</v>
      </c>
      <c r="F27" s="7" t="s">
        <v>63</v>
      </c>
      <c r="H27" s="35"/>
    </row>
    <row r="28" spans="2:10" ht="22.5" customHeight="1">
      <c r="B28" s="49" t="s">
        <v>44</v>
      </c>
      <c r="C28" s="49"/>
      <c r="D28" s="49" t="s">
        <v>44</v>
      </c>
      <c r="E28" s="10">
        <f>4173364.07+681876.97+3101762.97+60000+675607.8+703207.33+809360.79+12500+931588.26</f>
        <v>11149268.189999999</v>
      </c>
      <c r="F28" s="7" t="s">
        <v>30</v>
      </c>
      <c r="H28" s="35">
        <v>931588.26</v>
      </c>
    </row>
    <row r="29" spans="2:10" ht="22.5" customHeight="1">
      <c r="B29" s="49" t="s">
        <v>44</v>
      </c>
      <c r="C29" s="49"/>
      <c r="D29" s="49" t="s">
        <v>44</v>
      </c>
      <c r="E29" s="10">
        <v>28600</v>
      </c>
      <c r="F29" s="7" t="s">
        <v>66</v>
      </c>
      <c r="H29" s="35">
        <v>4200</v>
      </c>
      <c r="I29" s="33"/>
    </row>
    <row r="30" spans="2:10" ht="22.5" customHeight="1">
      <c r="B30" s="49" t="s">
        <v>44</v>
      </c>
      <c r="C30" s="49"/>
      <c r="D30" s="49" t="s">
        <v>44</v>
      </c>
      <c r="E30" s="10">
        <v>1600</v>
      </c>
      <c r="F30" s="7" t="s">
        <v>67</v>
      </c>
      <c r="H30" s="35"/>
    </row>
    <row r="31" spans="2:10" ht="22.5" customHeight="1">
      <c r="B31" s="49"/>
      <c r="C31" s="49"/>
      <c r="D31" s="49"/>
      <c r="E31" s="10">
        <v>21000</v>
      </c>
      <c r="F31" s="7" t="s">
        <v>65</v>
      </c>
      <c r="H31" s="35"/>
    </row>
    <row r="32" spans="2:10" ht="22.5" customHeight="1">
      <c r="B32" s="49"/>
      <c r="C32" s="49"/>
      <c r="D32" s="49"/>
      <c r="E32" s="10">
        <v>6198.44</v>
      </c>
      <c r="F32" s="7" t="s">
        <v>70</v>
      </c>
      <c r="H32" s="35"/>
    </row>
    <row r="33" spans="2:8" ht="22.5" customHeight="1">
      <c r="B33" s="49" t="s">
        <v>44</v>
      </c>
      <c r="C33" s="49"/>
      <c r="D33" s="49" t="s">
        <v>44</v>
      </c>
      <c r="E33" s="10">
        <v>13600</v>
      </c>
      <c r="F33" s="7" t="s">
        <v>73</v>
      </c>
      <c r="H33" s="35"/>
    </row>
    <row r="34" spans="2:8" ht="22.5" customHeight="1">
      <c r="B34" s="49" t="s">
        <v>44</v>
      </c>
      <c r="C34" s="49"/>
      <c r="D34" s="49" t="s">
        <v>44</v>
      </c>
      <c r="E34" s="10">
        <v>267.3</v>
      </c>
      <c r="F34" s="7" t="s">
        <v>72</v>
      </c>
      <c r="H34" s="35"/>
    </row>
    <row r="35" spans="2:8" ht="9" customHeight="1">
      <c r="B35" s="50"/>
      <c r="C35" s="50"/>
      <c r="D35" s="50"/>
      <c r="E35" s="50"/>
      <c r="F35" s="1"/>
      <c r="G35" s="52"/>
      <c r="H35" s="1"/>
    </row>
    <row r="36" spans="2:8" s="16" customFormat="1" ht="21.95" customHeight="1">
      <c r="B36" s="12">
        <f>SUM(B11:B34)</f>
        <v>85000000</v>
      </c>
      <c r="C36" s="12">
        <f>SUM(C11:C23)</f>
        <v>0</v>
      </c>
      <c r="D36" s="12">
        <f>SUM(D11:D35)</f>
        <v>85000000</v>
      </c>
      <c r="E36" s="12">
        <f>SUM(E11:E34)</f>
        <v>131078143.05000001</v>
      </c>
      <c r="F36" s="13" t="s">
        <v>32</v>
      </c>
      <c r="G36" s="14"/>
      <c r="H36" s="15">
        <f>SUM(H11:H34)</f>
        <v>7494466.9999999991</v>
      </c>
    </row>
    <row r="37" spans="2:8" ht="18.75" customHeight="1">
      <c r="B37" s="11"/>
      <c r="C37" s="11"/>
      <c r="D37" s="11"/>
      <c r="E37" s="11"/>
      <c r="F37" s="3"/>
      <c r="G37" s="17"/>
      <c r="H37" s="3"/>
    </row>
    <row r="38" spans="2:8" ht="9" customHeight="1">
      <c r="B38" s="18"/>
      <c r="C38" s="18"/>
      <c r="D38" s="18"/>
      <c r="E38" s="18"/>
      <c r="F38" s="18"/>
      <c r="G38" s="18"/>
      <c r="H38" s="18"/>
    </row>
    <row r="39" spans="2:8" ht="16.5" customHeight="1">
      <c r="B39" s="61" t="s">
        <v>2</v>
      </c>
      <c r="C39" s="62"/>
      <c r="D39" s="62"/>
      <c r="E39" s="62"/>
      <c r="F39" s="59" t="s">
        <v>3</v>
      </c>
      <c r="G39" s="59" t="s">
        <v>4</v>
      </c>
      <c r="H39" s="1" t="s">
        <v>5</v>
      </c>
    </row>
    <row r="40" spans="2:8" ht="16.5" customHeight="1">
      <c r="B40" s="57" t="s">
        <v>6</v>
      </c>
      <c r="C40" s="19" t="s">
        <v>7</v>
      </c>
      <c r="D40" s="57" t="s">
        <v>8</v>
      </c>
      <c r="E40" s="64" t="s">
        <v>9</v>
      </c>
      <c r="F40" s="60"/>
      <c r="G40" s="60"/>
      <c r="H40" s="2" t="s">
        <v>10</v>
      </c>
    </row>
    <row r="41" spans="2:8" ht="16.5" customHeight="1">
      <c r="B41" s="58"/>
      <c r="C41" s="20" t="s">
        <v>11</v>
      </c>
      <c r="D41" s="58"/>
      <c r="E41" s="65"/>
      <c r="F41" s="60"/>
      <c r="G41" s="60"/>
      <c r="H41" s="2" t="s">
        <v>12</v>
      </c>
    </row>
    <row r="42" spans="2:8" ht="16.5" customHeight="1">
      <c r="B42" s="21" t="s">
        <v>13</v>
      </c>
      <c r="C42" s="22" t="s">
        <v>14</v>
      </c>
      <c r="D42" s="21" t="s">
        <v>13</v>
      </c>
      <c r="E42" s="22" t="s">
        <v>13</v>
      </c>
      <c r="F42" s="63"/>
      <c r="G42" s="63"/>
      <c r="H42" s="3" t="s">
        <v>15</v>
      </c>
    </row>
    <row r="43" spans="2:8" ht="18" customHeight="1">
      <c r="B43" s="1"/>
      <c r="C43" s="52"/>
      <c r="D43" s="1"/>
      <c r="E43" s="23"/>
      <c r="F43" s="24" t="s">
        <v>33</v>
      </c>
      <c r="G43" s="25">
        <v>500000</v>
      </c>
      <c r="H43" s="6"/>
    </row>
    <row r="44" spans="2:8" ht="18" customHeight="1">
      <c r="B44" s="10">
        <v>7795780</v>
      </c>
      <c r="C44" s="26"/>
      <c r="D44" s="10"/>
      <c r="E44" s="35">
        <f>4701860.7+5500+983915+5500+272980+5500+81172+5500+999013+5500-70000</f>
        <v>6996440.7000000002</v>
      </c>
      <c r="F44" s="27" t="s">
        <v>34</v>
      </c>
      <c r="G44" s="51">
        <v>511000</v>
      </c>
      <c r="H44" s="10">
        <v>999013</v>
      </c>
    </row>
    <row r="45" spans="2:8" ht="18" customHeight="1">
      <c r="B45" s="10">
        <v>4949760</v>
      </c>
      <c r="C45" s="26"/>
      <c r="D45" s="10"/>
      <c r="E45" s="10">
        <f>2990058+538570+409070+409070+409070+409070</f>
        <v>5164908</v>
      </c>
      <c r="F45" s="27" t="s">
        <v>35</v>
      </c>
      <c r="G45" s="51">
        <v>521000</v>
      </c>
      <c r="H45" s="35">
        <v>409070</v>
      </c>
    </row>
    <row r="46" spans="2:8" ht="18" customHeight="1">
      <c r="B46" s="10">
        <v>16746189</v>
      </c>
      <c r="C46" s="26"/>
      <c r="D46" s="10"/>
      <c r="E46" s="10">
        <f>8770240+1323840+1294640+1294640+1273897+1266383</f>
        <v>15223640</v>
      </c>
      <c r="F46" s="27" t="s">
        <v>36</v>
      </c>
      <c r="G46" s="51">
        <v>522000</v>
      </c>
      <c r="H46" s="35">
        <v>1266383</v>
      </c>
    </row>
    <row r="47" spans="2:8" ht="18" customHeight="1">
      <c r="B47" s="10">
        <v>2271786</v>
      </c>
      <c r="C47" s="26"/>
      <c r="D47" s="10"/>
      <c r="E47" s="10">
        <f>281734+224670+123040+2000+1000+16400+40200+29400</f>
        <v>718444</v>
      </c>
      <c r="F47" s="27" t="s">
        <v>37</v>
      </c>
      <c r="G47" s="51">
        <v>531000</v>
      </c>
      <c r="H47" s="35">
        <v>29400</v>
      </c>
    </row>
    <row r="48" spans="2:8" ht="18" customHeight="1">
      <c r="B48" s="10">
        <v>6618462</v>
      </c>
      <c r="C48" s="26"/>
      <c r="D48" s="10"/>
      <c r="E48" s="10">
        <f>1622840.95+14400+337319.15+3900+3850+5500+259026.64+744048.85+4058+1568+18496+428183.25+5820+19600</f>
        <v>3468610.8400000003</v>
      </c>
      <c r="F48" s="27" t="s">
        <v>38</v>
      </c>
      <c r="G48" s="51">
        <v>532000</v>
      </c>
      <c r="H48" s="35">
        <v>428183.25</v>
      </c>
    </row>
    <row r="49" spans="2:8" ht="18" customHeight="1">
      <c r="B49" s="10"/>
      <c r="C49" s="26"/>
      <c r="D49" s="10"/>
      <c r="E49" s="10">
        <f>12934.75+7065.25</f>
        <v>20000</v>
      </c>
      <c r="F49" s="27" t="s">
        <v>64</v>
      </c>
      <c r="H49" s="35"/>
    </row>
    <row r="50" spans="2:8" ht="18" customHeight="1">
      <c r="B50" s="10"/>
      <c r="C50" s="26"/>
      <c r="D50" s="10"/>
      <c r="E50" s="10">
        <v>221000</v>
      </c>
      <c r="F50" s="27" t="s">
        <v>75</v>
      </c>
      <c r="H50" s="35"/>
    </row>
    <row r="51" spans="2:8" ht="18" customHeight="1">
      <c r="B51" s="10">
        <v>8441500</v>
      </c>
      <c r="C51" s="26"/>
      <c r="D51" s="10"/>
      <c r="E51" s="35">
        <f>1907556.72+316878.8+501983.56+910500.86</f>
        <v>3636919.94</v>
      </c>
      <c r="F51" s="27" t="s">
        <v>39</v>
      </c>
      <c r="G51" s="51">
        <v>533000</v>
      </c>
      <c r="H51" s="35">
        <v>910500.86</v>
      </c>
    </row>
    <row r="52" spans="2:8" ht="18" customHeight="1">
      <c r="B52" s="10"/>
      <c r="C52" s="26"/>
      <c r="D52" s="10"/>
      <c r="E52" s="35">
        <v>465980</v>
      </c>
      <c r="F52" s="27" t="s">
        <v>62</v>
      </c>
      <c r="H52" s="35"/>
    </row>
    <row r="53" spans="2:8" ht="18" customHeight="1">
      <c r="B53" s="10"/>
      <c r="C53" s="26"/>
      <c r="D53" s="10"/>
      <c r="E53" s="35">
        <v>1159555.78</v>
      </c>
      <c r="F53" s="27" t="s">
        <v>76</v>
      </c>
      <c r="H53" s="35"/>
    </row>
    <row r="54" spans="2:8" ht="18" customHeight="1">
      <c r="B54" s="10">
        <v>3450000</v>
      </c>
      <c r="C54" s="26"/>
      <c r="D54" s="10"/>
      <c r="E54" s="10">
        <f>1731924.03+277247.82+261568.2+290901.54+263681.29+252288.43-107</f>
        <v>3077504.3100000005</v>
      </c>
      <c r="F54" s="27" t="s">
        <v>40</v>
      </c>
      <c r="G54" s="51">
        <v>534000</v>
      </c>
      <c r="H54" s="35">
        <v>252288.43</v>
      </c>
    </row>
    <row r="55" spans="2:8" ht="18" customHeight="1">
      <c r="B55" s="10">
        <v>6165500</v>
      </c>
      <c r="C55" s="26"/>
      <c r="D55" s="10"/>
      <c r="E55" s="10">
        <f>38568.25+9255.5+71906+94000+4971100+56000</f>
        <v>5240829.75</v>
      </c>
      <c r="F55" s="27" t="s">
        <v>41</v>
      </c>
      <c r="G55" s="51">
        <v>541000</v>
      </c>
      <c r="H55" s="35">
        <v>56000</v>
      </c>
    </row>
    <row r="56" spans="2:8" ht="18" customHeight="1">
      <c r="B56" s="10">
        <v>22346000</v>
      </c>
      <c r="C56" s="26"/>
      <c r="D56" s="10"/>
      <c r="E56" s="10">
        <f>7114000+343000+442000+1178500+5135000+1947500</f>
        <v>16160000</v>
      </c>
      <c r="F56" s="27" t="s">
        <v>42</v>
      </c>
      <c r="G56" s="51">
        <v>542000</v>
      </c>
      <c r="H56" s="35">
        <v>5135000</v>
      </c>
    </row>
    <row r="57" spans="2:8" ht="18" customHeight="1">
      <c r="B57" s="10">
        <v>6215023</v>
      </c>
      <c r="C57" s="26"/>
      <c r="D57" s="10"/>
      <c r="E57" s="10">
        <f>370000+22400+132242.08+298308.07+14713.57+760425.54</f>
        <v>1598089.2599999998</v>
      </c>
      <c r="F57" s="27" t="s">
        <v>43</v>
      </c>
      <c r="G57" s="51">
        <v>561000</v>
      </c>
      <c r="H57" s="35">
        <v>760425.54</v>
      </c>
    </row>
    <row r="58" spans="2:8" ht="18" customHeight="1">
      <c r="B58" s="10"/>
      <c r="C58" s="26"/>
      <c r="D58" s="10"/>
      <c r="E58" s="10">
        <f>1976000+1944000</f>
        <v>3920000</v>
      </c>
      <c r="F58" s="28" t="s">
        <v>61</v>
      </c>
      <c r="H58" s="35"/>
    </row>
    <row r="59" spans="2:8" ht="18" customHeight="1">
      <c r="B59" s="10"/>
      <c r="C59" s="26"/>
      <c r="D59" s="10"/>
      <c r="E59" s="10"/>
      <c r="F59" s="27" t="s">
        <v>26</v>
      </c>
      <c r="G59" s="51" t="s">
        <v>44</v>
      </c>
      <c r="H59" s="35"/>
    </row>
    <row r="60" spans="2:8" ht="18" customHeight="1">
      <c r="B60" s="10"/>
      <c r="C60" s="26"/>
      <c r="D60" s="10"/>
      <c r="E60" s="10"/>
      <c r="F60" s="27" t="s">
        <v>25</v>
      </c>
      <c r="G60" s="51" t="s">
        <v>44</v>
      </c>
      <c r="H60" s="35"/>
    </row>
    <row r="61" spans="2:8" ht="18" customHeight="1">
      <c r="B61" s="10"/>
      <c r="C61" s="26"/>
      <c r="D61" s="10"/>
      <c r="E61" s="10">
        <f>16810600+15400+2050100+15400+2043400+14800+2036100+14800+2027600+14200</f>
        <v>25042400</v>
      </c>
      <c r="F61" s="28" t="s">
        <v>45</v>
      </c>
      <c r="H61" s="35">
        <v>2027600</v>
      </c>
    </row>
    <row r="62" spans="2:8" ht="18" customHeight="1">
      <c r="B62" s="10"/>
      <c r="C62" s="26"/>
      <c r="D62" s="10"/>
      <c r="E62" s="10">
        <f>2926800+1600+356000+1600+354400+1600+408000+1600+421600+1600</f>
        <v>4474800</v>
      </c>
      <c r="F62" s="28" t="s">
        <v>46</v>
      </c>
      <c r="H62" s="35">
        <v>421600</v>
      </c>
    </row>
    <row r="63" spans="2:8" ht="18" customHeight="1">
      <c r="B63" s="10"/>
      <c r="C63" s="26"/>
      <c r="D63" s="10"/>
      <c r="E63" s="10">
        <f>864300+109980+111540+110370+112590</f>
        <v>1308780</v>
      </c>
      <c r="F63" s="28" t="s">
        <v>47</v>
      </c>
      <c r="H63" s="35">
        <v>112590</v>
      </c>
    </row>
    <row r="64" spans="2:8" ht="18" customHeight="1">
      <c r="B64" s="10"/>
      <c r="C64" s="26"/>
      <c r="D64" s="10"/>
      <c r="E64" s="10">
        <f>380000+50000+50000+50000+50000</f>
        <v>580000</v>
      </c>
      <c r="F64" s="28" t="s">
        <v>48</v>
      </c>
      <c r="H64" s="35">
        <v>50000</v>
      </c>
    </row>
    <row r="65" spans="2:10" ht="18" customHeight="1">
      <c r="B65" s="10"/>
      <c r="C65" s="26"/>
      <c r="D65" s="10"/>
      <c r="E65" s="10">
        <f>14500+2500+2500+2500+2500</f>
        <v>24500</v>
      </c>
      <c r="F65" s="28" t="s">
        <v>49</v>
      </c>
      <c r="H65" s="35">
        <v>2500</v>
      </c>
    </row>
    <row r="66" spans="2:10" ht="18" customHeight="1">
      <c r="B66" s="10"/>
      <c r="C66" s="26"/>
      <c r="D66" s="10"/>
      <c r="E66" s="10">
        <v>70000</v>
      </c>
      <c r="F66" s="28" t="s">
        <v>50</v>
      </c>
      <c r="H66" s="35"/>
    </row>
    <row r="67" spans="2:10" ht="18" customHeight="1">
      <c r="B67" s="10"/>
      <c r="C67" s="18"/>
      <c r="D67" s="2"/>
      <c r="E67" s="35">
        <f>9038440+3361000+929000+6168000+2921000+1863000</f>
        <v>24280440</v>
      </c>
      <c r="F67" s="27" t="s">
        <v>27</v>
      </c>
      <c r="H67" s="35">
        <v>1863000</v>
      </c>
    </row>
    <row r="68" spans="2:10" ht="18" customHeight="1">
      <c r="B68" s="10"/>
      <c r="C68" s="26"/>
      <c r="D68" s="10"/>
      <c r="E68" s="35">
        <v>0</v>
      </c>
      <c r="F68" s="27" t="s">
        <v>31</v>
      </c>
      <c r="H68" s="35">
        <v>46720</v>
      </c>
    </row>
    <row r="69" spans="2:10" ht="18" customHeight="1">
      <c r="B69" s="10"/>
      <c r="C69" s="18"/>
      <c r="D69" s="2"/>
      <c r="E69" s="35">
        <f>17201078+299000</f>
        <v>17500078</v>
      </c>
      <c r="F69" s="27" t="s">
        <v>51</v>
      </c>
      <c r="H69" s="35"/>
    </row>
    <row r="70" spans="2:10" ht="18" customHeight="1">
      <c r="B70" s="10"/>
      <c r="C70" s="18"/>
      <c r="D70" s="2"/>
      <c r="E70" s="10">
        <f>5615932.79+2976404.94+522482.24+598759+570737.46+1132020.25-7065.25+107</f>
        <v>11409378.43</v>
      </c>
      <c r="F70" s="27" t="s">
        <v>30</v>
      </c>
      <c r="H70" s="35">
        <v>1132020.25</v>
      </c>
    </row>
    <row r="71" spans="2:10" ht="18" customHeight="1">
      <c r="B71" s="10"/>
      <c r="C71" s="18"/>
      <c r="D71" s="2"/>
      <c r="E71" s="10">
        <f>53452.72</f>
        <v>53452.72</v>
      </c>
      <c r="F71" s="27" t="s">
        <v>58</v>
      </c>
      <c r="H71" s="35"/>
    </row>
    <row r="72" spans="2:10" s="54" customFormat="1" ht="18" customHeight="1">
      <c r="B72" s="10"/>
      <c r="C72" s="18"/>
      <c r="D72" s="2"/>
      <c r="E72" s="10">
        <f>420000+145000</f>
        <v>565000</v>
      </c>
      <c r="F72" s="2" t="s">
        <v>52</v>
      </c>
      <c r="H72" s="35"/>
    </row>
    <row r="73" spans="2:10" ht="18" customHeight="1">
      <c r="B73" s="10"/>
      <c r="C73" s="18"/>
      <c r="D73" s="2"/>
      <c r="E73" s="10">
        <v>0.32</v>
      </c>
      <c r="F73" s="7" t="s">
        <v>78</v>
      </c>
      <c r="H73" s="35">
        <v>0.32</v>
      </c>
    </row>
    <row r="74" spans="2:10" ht="1.5" customHeight="1">
      <c r="B74" s="10"/>
      <c r="C74" s="18"/>
      <c r="D74" s="2"/>
      <c r="E74" s="10"/>
      <c r="F74" s="38"/>
      <c r="G74" s="39"/>
      <c r="H74" s="10"/>
    </row>
    <row r="75" spans="2:10" ht="18" customHeight="1">
      <c r="B75" s="29">
        <f>SUM(B44:B73)</f>
        <v>85000000</v>
      </c>
      <c r="C75" s="30">
        <f>SUM(C44:C73)</f>
        <v>0</v>
      </c>
      <c r="D75" s="29">
        <f>SUM(D44:D73)</f>
        <v>0</v>
      </c>
      <c r="E75" s="30">
        <f>SUM(E44:E74)</f>
        <v>152380752.04999998</v>
      </c>
      <c r="F75" s="61" t="s">
        <v>53</v>
      </c>
      <c r="G75" s="79"/>
      <c r="H75" s="29">
        <f>SUM(H44:H74)</f>
        <v>15902294.649999999</v>
      </c>
    </row>
    <row r="76" spans="2:10" ht="18" customHeight="1">
      <c r="B76" s="23"/>
      <c r="E76" s="4"/>
      <c r="F76" s="56" t="s">
        <v>54</v>
      </c>
      <c r="G76" s="66"/>
      <c r="H76" s="6"/>
    </row>
    <row r="77" spans="2:10" ht="18" customHeight="1">
      <c r="B77" s="31"/>
      <c r="E77" s="8"/>
      <c r="F77" s="67" t="s">
        <v>55</v>
      </c>
      <c r="G77" s="68"/>
      <c r="H77" s="10"/>
    </row>
    <row r="78" spans="2:10" ht="18" customHeight="1">
      <c r="E78" s="8"/>
      <c r="F78" s="69" t="s">
        <v>56</v>
      </c>
      <c r="G78" s="70"/>
      <c r="H78" s="10"/>
    </row>
    <row r="79" spans="2:10" ht="18" customHeight="1">
      <c r="E79" s="32">
        <f>SUM(E9+E36-E75)</f>
        <v>64024423.490000039</v>
      </c>
      <c r="F79" s="69" t="s">
        <v>57</v>
      </c>
      <c r="G79" s="70"/>
      <c r="H79" s="29">
        <f>SUM(H9+H36-H75)</f>
        <v>64024423.490000002</v>
      </c>
      <c r="J79" s="33">
        <f>SUM(E79-H79)</f>
        <v>3.7252902984619141E-8</v>
      </c>
    </row>
    <row r="80" spans="2:10" ht="21" customHeight="1"/>
    <row r="81" spans="1:8" ht="21" customHeight="1"/>
    <row r="82" spans="1:8" ht="19.5" customHeight="1">
      <c r="A82" s="37" t="s">
        <v>68</v>
      </c>
      <c r="B82" s="34"/>
      <c r="C82" s="34"/>
      <c r="D82" s="34"/>
      <c r="E82" s="34"/>
      <c r="F82" s="34"/>
      <c r="G82" s="34"/>
      <c r="H82" s="34"/>
    </row>
    <row r="83" spans="1:8" ht="21.75" customHeight="1">
      <c r="A83" s="37" t="s">
        <v>69</v>
      </c>
      <c r="B83" s="34"/>
      <c r="C83" s="34"/>
      <c r="D83" s="34"/>
      <c r="E83" s="34"/>
      <c r="F83" s="34"/>
      <c r="G83" s="34"/>
      <c r="H83" s="34"/>
    </row>
    <row r="84" spans="1:8" s="36" customFormat="1" ht="18" customHeight="1">
      <c r="B84" s="51"/>
      <c r="C84" s="51"/>
      <c r="D84" s="51"/>
      <c r="E84" s="51"/>
      <c r="F84" s="51"/>
      <c r="G84" s="51"/>
      <c r="H84" s="51"/>
    </row>
    <row r="85" spans="1:8" ht="16.5" customHeight="1"/>
    <row r="86" spans="1:8" ht="16.5" customHeight="1"/>
    <row r="87" spans="1:8" ht="16.5" customHeight="1"/>
    <row r="88" spans="1:8" ht="16.5" customHeight="1"/>
    <row r="89" spans="1:8" ht="16.5" customHeight="1"/>
    <row r="90" spans="1:8" ht="16.5" customHeight="1"/>
    <row r="91" spans="1:8" ht="16.5" customHeight="1"/>
    <row r="92" spans="1:8" ht="16.5" customHeight="1"/>
  </sheetData>
  <mergeCells count="20">
    <mergeCell ref="F75:G75"/>
    <mergeCell ref="F76:G76"/>
    <mergeCell ref="F77:G77"/>
    <mergeCell ref="F78:G78"/>
    <mergeCell ref="F79:G79"/>
    <mergeCell ref="B39:E39"/>
    <mergeCell ref="F39:F42"/>
    <mergeCell ref="G39:G42"/>
    <mergeCell ref="B40:B41"/>
    <mergeCell ref="D40:D41"/>
    <mergeCell ref="E40:E41"/>
    <mergeCell ref="B1:H1"/>
    <mergeCell ref="B2:H2"/>
    <mergeCell ref="B3:H3"/>
    <mergeCell ref="B5:E5"/>
    <mergeCell ref="F5:F8"/>
    <mergeCell ref="G5:G8"/>
    <mergeCell ref="B6:B7"/>
    <mergeCell ref="D6:D7"/>
    <mergeCell ref="E6:E7"/>
  </mergeCells>
  <pageMargins left="0.11811023622047245" right="0.11811023622047245" top="0.19685039370078741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ก.ย. 59</vt:lpstr>
    </vt:vector>
  </TitlesOfParts>
  <Company>PTN-Com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PTN</dc:creator>
  <cp:lastModifiedBy>User</cp:lastModifiedBy>
  <cp:lastPrinted>2017-06-01T06:31:29Z</cp:lastPrinted>
  <dcterms:created xsi:type="dcterms:W3CDTF">2015-10-14T08:19:43Z</dcterms:created>
  <dcterms:modified xsi:type="dcterms:W3CDTF">2017-06-21T09:23:32Z</dcterms:modified>
</cp:coreProperties>
</file>